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 firstSheet="21" activeTab="36"/>
  </bookViews>
  <sheets>
    <sheet name="пр.1" sheetId="28" r:id="rId1"/>
    <sheet name="пр.2" sheetId="25" r:id="rId2"/>
    <sheet name="прил.3" sheetId="26" r:id="rId3"/>
    <sheet name="прил.4" sheetId="27" r:id="rId4"/>
    <sheet name="пр.5" sheetId="30" r:id="rId5"/>
    <sheet name="пр.6" sheetId="31" r:id="rId6"/>
    <sheet name="пр.7" sheetId="32" r:id="rId7"/>
    <sheet name="пр.8" sheetId="33" r:id="rId8"/>
    <sheet name="пр.9" sheetId="34" r:id="rId9"/>
    <sheet name="пр.10" sheetId="35" r:id="rId10"/>
    <sheet name="11" sheetId="66" r:id="rId11"/>
    <sheet name="12" sheetId="64" r:id="rId12"/>
    <sheet name="13" sheetId="65" r:id="rId13"/>
    <sheet name="14" sheetId="63" r:id="rId14"/>
    <sheet name="15" sheetId="54" r:id="rId15"/>
    <sheet name="16" sheetId="55" r:id="rId16"/>
    <sheet name="17" sheetId="56" r:id="rId17"/>
    <sheet name="18" sheetId="57" r:id="rId18"/>
    <sheet name="пр.19" sheetId="36" r:id="rId19"/>
    <sheet name="20" sheetId="39" r:id="rId20"/>
    <sheet name="21" sheetId="42" r:id="rId21"/>
    <sheet name="22" sheetId="43" r:id="rId22"/>
    <sheet name="23" sheetId="61" r:id="rId23"/>
    <sheet name="24" sheetId="62" r:id="rId24"/>
    <sheet name="25" sheetId="51" r:id="rId25"/>
    <sheet name="26" sheetId="52" r:id="rId26"/>
    <sheet name="27" sheetId="46" r:id="rId27"/>
    <sheet name="28" sheetId="45" r:id="rId28"/>
    <sheet name="29" sheetId="44" r:id="rId29"/>
    <sheet name="30" sheetId="53" r:id="rId30"/>
    <sheet name="31" sheetId="47" r:id="rId31"/>
    <sheet name="32" sheetId="48" r:id="rId32"/>
    <sheet name="33" sheetId="58" r:id="rId33"/>
    <sheet name="34" sheetId="59" r:id="rId34"/>
    <sheet name="35" sheetId="50" r:id="rId35"/>
    <sheet name="36" sheetId="49" r:id="rId36"/>
    <sheet name="37" sheetId="60" r:id="rId37"/>
  </sheets>
  <definedNames>
    <definedName name="_xlnm.Print_Titles" localSheetId="10">'11'!$7:$8</definedName>
    <definedName name="_xlnm.Print_Titles" localSheetId="11">'12'!$7:$8</definedName>
    <definedName name="_xlnm.Print_Titles" localSheetId="12">'13'!$7:$8</definedName>
    <definedName name="_xlnm.Print_Titles" localSheetId="13">'14'!$8:$9</definedName>
    <definedName name="_xlnm.Print_Titles" localSheetId="16">'17'!$8:$8</definedName>
    <definedName name="_xlnm.Print_Titles" localSheetId="17">'18'!$8:$9</definedName>
    <definedName name="_xlnm.Print_Titles" localSheetId="19">'20'!$7:$8</definedName>
    <definedName name="_xlnm.Print_Titles" localSheetId="0">пр.1!$9:$9</definedName>
    <definedName name="_xlnm.Print_Titles" localSheetId="18">пр.19!$7:$7</definedName>
    <definedName name="_xlnm.Print_Titles" localSheetId="4">пр.5!$8:$8</definedName>
    <definedName name="_xlnm.Print_Titles" localSheetId="5">пр.6!$8:$9</definedName>
    <definedName name="_xlnm.Print_Titles" localSheetId="2">прил.3!$8:$9</definedName>
    <definedName name="_xlnm.Print_Titles" localSheetId="3">прил.4!$8:$9</definedName>
    <definedName name="_xlnm.Print_Area" localSheetId="9">пр.10!$A$1:$D$12</definedName>
    <definedName name="_xlnm.Print_Area" localSheetId="1">пр.2!$A$1:$C$53</definedName>
    <definedName name="_xlnm.Print_Area" localSheetId="7">пр.8!$A$1:$D$12</definedName>
    <definedName name="_xlnm.Print_Area" localSheetId="8">пр.9!$A$1:$C$11</definedName>
    <definedName name="_xlnm.Print_Area" localSheetId="2">прил.3!$A$1:$D$48</definedName>
    <definedName name="_xlnm.Print_Area" localSheetId="3">прил.4!$A$1:$E$68</definedName>
  </definedNames>
  <calcPr calcId="125725"/>
</workbook>
</file>

<file path=xl/calcChain.xml><?xml version="1.0" encoding="utf-8"?>
<calcChain xmlns="http://schemas.openxmlformats.org/spreadsheetml/2006/main">
  <c r="G254" i="63"/>
  <c r="F254"/>
  <c r="G174"/>
  <c r="F174"/>
  <c r="G180"/>
  <c r="F180"/>
  <c r="F647" l="1"/>
  <c r="F646" s="1"/>
  <c r="F645" s="1"/>
  <c r="G644"/>
  <c r="G643" s="1"/>
  <c r="F644"/>
  <c r="F643" s="1"/>
  <c r="G641"/>
  <c r="F641"/>
  <c r="F634"/>
  <c r="F633" s="1"/>
  <c r="F632" s="1"/>
  <c r="F631" s="1"/>
  <c r="G629"/>
  <c r="G628" s="1"/>
  <c r="F629"/>
  <c r="F628" s="1"/>
  <c r="G627"/>
  <c r="G626" s="1"/>
  <c r="F627"/>
  <c r="F626" s="1"/>
  <c r="G625"/>
  <c r="G624" s="1"/>
  <c r="F624"/>
  <c r="F617"/>
  <c r="F616" s="1"/>
  <c r="G615"/>
  <c r="G614" s="1"/>
  <c r="F615"/>
  <c r="F614" s="1"/>
  <c r="G613"/>
  <c r="G612" s="1"/>
  <c r="F613"/>
  <c r="F612" s="1"/>
  <c r="G608"/>
  <c r="F608"/>
  <c r="G607"/>
  <c r="G606" s="1"/>
  <c r="F607"/>
  <c r="F606" s="1"/>
  <c r="G604"/>
  <c r="F604"/>
  <c r="F597"/>
  <c r="F596" s="1"/>
  <c r="F595" s="1"/>
  <c r="G593"/>
  <c r="G592" s="1"/>
  <c r="F593"/>
  <c r="F592" s="1"/>
  <c r="G590"/>
  <c r="F590"/>
  <c r="G589"/>
  <c r="G588" s="1"/>
  <c r="F589"/>
  <c r="F588" s="1"/>
  <c r="G586"/>
  <c r="F586"/>
  <c r="G579"/>
  <c r="G578" s="1"/>
  <c r="G577" s="1"/>
  <c r="G575"/>
  <c r="G574" s="1"/>
  <c r="F575"/>
  <c r="F574" s="1"/>
  <c r="G572"/>
  <c r="G571" s="1"/>
  <c r="F572"/>
  <c r="F571" s="1"/>
  <c r="G566"/>
  <c r="G565" s="1"/>
  <c r="G564" s="1"/>
  <c r="G563" s="1"/>
  <c r="F566"/>
  <c r="F565" s="1"/>
  <c r="F564" s="1"/>
  <c r="F563" s="1"/>
  <c r="G560"/>
  <c r="F560"/>
  <c r="G558"/>
  <c r="F558"/>
  <c r="F552"/>
  <c r="F551" s="1"/>
  <c r="F550" s="1"/>
  <c r="F549" s="1"/>
  <c r="F547"/>
  <c r="F546" s="1"/>
  <c r="F545" s="1"/>
  <c r="F544" s="1"/>
  <c r="F541"/>
  <c r="F540" s="1"/>
  <c r="F539" s="1"/>
  <c r="F538" s="1"/>
  <c r="F536"/>
  <c r="F535" s="1"/>
  <c r="F534" s="1"/>
  <c r="F533" s="1"/>
  <c r="F529"/>
  <c r="F528" s="1"/>
  <c r="F527"/>
  <c r="F526" s="1"/>
  <c r="F525"/>
  <c r="F524" s="1"/>
  <c r="G520"/>
  <c r="G519" s="1"/>
  <c r="G518" s="1"/>
  <c r="G517" s="1"/>
  <c r="G511" s="1"/>
  <c r="F520"/>
  <c r="F519" s="1"/>
  <c r="F518" s="1"/>
  <c r="F517" s="1"/>
  <c r="F515"/>
  <c r="F514" s="1"/>
  <c r="F513" s="1"/>
  <c r="F512" s="1"/>
  <c r="G509"/>
  <c r="F509"/>
  <c r="G507"/>
  <c r="F507"/>
  <c r="G505"/>
  <c r="F505"/>
  <c r="G499"/>
  <c r="G498" s="1"/>
  <c r="G497" s="1"/>
  <c r="G496" s="1"/>
  <c r="F499"/>
  <c r="F498" s="1"/>
  <c r="F497" s="1"/>
  <c r="F496" s="1"/>
  <c r="G494"/>
  <c r="F494"/>
  <c r="G492"/>
  <c r="F492"/>
  <c r="G490"/>
  <c r="F490"/>
  <c r="G484"/>
  <c r="G483" s="1"/>
  <c r="F484"/>
  <c r="F483" s="1"/>
  <c r="G479"/>
  <c r="G478" s="1"/>
  <c r="F479"/>
  <c r="F478" s="1"/>
  <c r="G477"/>
  <c r="G476" s="1"/>
  <c r="G475" s="1"/>
  <c r="F477"/>
  <c r="F476" s="1"/>
  <c r="F475" s="1"/>
  <c r="G473"/>
  <c r="G472" s="1"/>
  <c r="F473"/>
  <c r="F472" s="1"/>
  <c r="G468"/>
  <c r="F468"/>
  <c r="G466"/>
  <c r="F466"/>
  <c r="F461"/>
  <c r="F460" s="1"/>
  <c r="F459" s="1"/>
  <c r="G457"/>
  <c r="G456" s="1"/>
  <c r="F457"/>
  <c r="F456" s="1"/>
  <c r="G454"/>
  <c r="G453" s="1"/>
  <c r="F454"/>
  <c r="F453" s="1"/>
  <c r="G451"/>
  <c r="F451"/>
  <c r="G449"/>
  <c r="F449"/>
  <c r="G446"/>
  <c r="G445" s="1"/>
  <c r="F446"/>
  <c r="F445" s="1"/>
  <c r="G441"/>
  <c r="F441"/>
  <c r="G440"/>
  <c r="G439" s="1"/>
  <c r="F440"/>
  <c r="F439" s="1"/>
  <c r="G438"/>
  <c r="G437" s="1"/>
  <c r="F438"/>
  <c r="F437" s="1"/>
  <c r="G432"/>
  <c r="G431" s="1"/>
  <c r="G430" s="1"/>
  <c r="G429" s="1"/>
  <c r="F432"/>
  <c r="F431" s="1"/>
  <c r="F430" s="1"/>
  <c r="F429" s="1"/>
  <c r="G425"/>
  <c r="G424" s="1"/>
  <c r="G423" s="1"/>
  <c r="G422" s="1"/>
  <c r="G421" s="1"/>
  <c r="G420" s="1"/>
  <c r="F425"/>
  <c r="F424" s="1"/>
  <c r="F423" s="1"/>
  <c r="F422" s="1"/>
  <c r="F421" s="1"/>
  <c r="F420" s="1"/>
  <c r="G418"/>
  <c r="G417" s="1"/>
  <c r="G416" s="1"/>
  <c r="G415" s="1"/>
  <c r="G414" s="1"/>
  <c r="F418"/>
  <c r="F417" s="1"/>
  <c r="F416" s="1"/>
  <c r="F415" s="1"/>
  <c r="F414" s="1"/>
  <c r="F412"/>
  <c r="F411" s="1"/>
  <c r="F410" s="1"/>
  <c r="F409" s="1"/>
  <c r="F408" s="1"/>
  <c r="F407" s="1"/>
  <c r="F405"/>
  <c r="F404" s="1"/>
  <c r="F403" s="1"/>
  <c r="G401"/>
  <c r="G400" s="1"/>
  <c r="F401"/>
  <c r="F400" s="1"/>
  <c r="G398"/>
  <c r="G397" s="1"/>
  <c r="F398"/>
  <c r="F397" s="1"/>
  <c r="G394"/>
  <c r="F394"/>
  <c r="G393"/>
  <c r="G392" s="1"/>
  <c r="F393"/>
  <c r="F392" s="1"/>
  <c r="G390"/>
  <c r="F390"/>
  <c r="G384"/>
  <c r="G383" s="1"/>
  <c r="G382" s="1"/>
  <c r="F384"/>
  <c r="F383" s="1"/>
  <c r="F382" s="1"/>
  <c r="G380"/>
  <c r="G379" s="1"/>
  <c r="G378" s="1"/>
  <c r="G377" s="1"/>
  <c r="G376" s="1"/>
  <c r="F380"/>
  <c r="F379" s="1"/>
  <c r="F378" s="1"/>
  <c r="F377" s="1"/>
  <c r="F376" s="1"/>
  <c r="G374"/>
  <c r="G373" s="1"/>
  <c r="G372" s="1"/>
  <c r="F374"/>
  <c r="F373" s="1"/>
  <c r="F372" s="1"/>
  <c r="G369"/>
  <c r="G368" s="1"/>
  <c r="G367" s="1"/>
  <c r="G366" s="1"/>
  <c r="F369"/>
  <c r="F368" s="1"/>
  <c r="F367" s="1"/>
  <c r="F366" s="1"/>
  <c r="F364"/>
  <c r="F363" s="1"/>
  <c r="F362" s="1"/>
  <c r="F360"/>
  <c r="F358"/>
  <c r="F356"/>
  <c r="G352"/>
  <c r="F352"/>
  <c r="G350"/>
  <c r="F350"/>
  <c r="G348"/>
  <c r="F348"/>
  <c r="G343"/>
  <c r="F343"/>
  <c r="G342"/>
  <c r="G341" s="1"/>
  <c r="F342"/>
  <c r="F341" s="1"/>
  <c r="G340"/>
  <c r="G339" s="1"/>
  <c r="F340"/>
  <c r="F339" s="1"/>
  <c r="G333"/>
  <c r="G332" s="1"/>
  <c r="G331" s="1"/>
  <c r="G330" s="1"/>
  <c r="G329" s="1"/>
  <c r="G328" s="1"/>
  <c r="F333"/>
  <c r="F332" s="1"/>
  <c r="F331" s="1"/>
  <c r="F330" s="1"/>
  <c r="F329" s="1"/>
  <c r="F328" s="1"/>
  <c r="F326"/>
  <c r="F325" s="1"/>
  <c r="G323"/>
  <c r="G322" s="1"/>
  <c r="F323"/>
  <c r="F322" s="1"/>
  <c r="G320"/>
  <c r="G319" s="1"/>
  <c r="F320"/>
  <c r="F319" s="1"/>
  <c r="G317"/>
  <c r="G316" s="1"/>
  <c r="F317"/>
  <c r="F316" s="1"/>
  <c r="G313"/>
  <c r="G312" s="1"/>
  <c r="G311" s="1"/>
  <c r="F313"/>
  <c r="F312" s="1"/>
  <c r="F311" s="1"/>
  <c r="G309"/>
  <c r="G308" s="1"/>
  <c r="G307" s="1"/>
  <c r="G306" s="1"/>
  <c r="F309"/>
  <c r="F308" s="1"/>
  <c r="F307" s="1"/>
  <c r="F306" s="1"/>
  <c r="G304"/>
  <c r="G303" s="1"/>
  <c r="G302" s="1"/>
  <c r="F304"/>
  <c r="F303" s="1"/>
  <c r="F302" s="1"/>
  <c r="G300"/>
  <c r="G299" s="1"/>
  <c r="G298" s="1"/>
  <c r="F300"/>
  <c r="F299" s="1"/>
  <c r="F298" s="1"/>
  <c r="G296"/>
  <c r="F296"/>
  <c r="G295"/>
  <c r="G294" s="1"/>
  <c r="F295"/>
  <c r="F294" s="1"/>
  <c r="G292"/>
  <c r="F292"/>
  <c r="G285"/>
  <c r="G284" s="1"/>
  <c r="G283" s="1"/>
  <c r="G282" s="1"/>
  <c r="G281" s="1"/>
  <c r="F285"/>
  <c r="F284" s="1"/>
  <c r="F283" s="1"/>
  <c r="F282" s="1"/>
  <c r="F281" s="1"/>
  <c r="G279"/>
  <c r="G278" s="1"/>
  <c r="G277" s="1"/>
  <c r="F279"/>
  <c r="F278" s="1"/>
  <c r="F277" s="1"/>
  <c r="G275"/>
  <c r="G274" s="1"/>
  <c r="F275"/>
  <c r="F274" s="1"/>
  <c r="G272"/>
  <c r="G271" s="1"/>
  <c r="F272"/>
  <c r="F271" s="1"/>
  <c r="G269"/>
  <c r="G268" s="1"/>
  <c r="F269"/>
  <c r="F268" s="1"/>
  <c r="G265"/>
  <c r="G264" s="1"/>
  <c r="G263" s="1"/>
  <c r="F265"/>
  <c r="F264" s="1"/>
  <c r="F263" s="1"/>
  <c r="G261"/>
  <c r="G260" s="1"/>
  <c r="G259" s="1"/>
  <c r="F261"/>
  <c r="F260" s="1"/>
  <c r="F259" s="1"/>
  <c r="G257"/>
  <c r="G256" s="1"/>
  <c r="F257"/>
  <c r="F256" s="1"/>
  <c r="G253"/>
  <c r="F253"/>
  <c r="G250"/>
  <c r="G249" s="1"/>
  <c r="F250"/>
  <c r="F249" s="1"/>
  <c r="G246"/>
  <c r="F246"/>
  <c r="G244"/>
  <c r="F244"/>
  <c r="G243"/>
  <c r="F243"/>
  <c r="F239"/>
  <c r="F238" s="1"/>
  <c r="F237" s="1"/>
  <c r="G235"/>
  <c r="G234" s="1"/>
  <c r="G233" s="1"/>
  <c r="F235"/>
  <c r="F234" s="1"/>
  <c r="F233" s="1"/>
  <c r="G231"/>
  <c r="G230" s="1"/>
  <c r="G229" s="1"/>
  <c r="F231"/>
  <c r="F230" s="1"/>
  <c r="F229" s="1"/>
  <c r="G227"/>
  <c r="G226" s="1"/>
  <c r="G225" s="1"/>
  <c r="F227"/>
  <c r="F226" s="1"/>
  <c r="F225" s="1"/>
  <c r="F223"/>
  <c r="F222" s="1"/>
  <c r="G219"/>
  <c r="G218" s="1"/>
  <c r="G217" s="1"/>
  <c r="F219"/>
  <c r="F218" s="1"/>
  <c r="F217" s="1"/>
  <c r="G215"/>
  <c r="F215"/>
  <c r="G214"/>
  <c r="G213" s="1"/>
  <c r="F214"/>
  <c r="F213" s="1"/>
  <c r="G211"/>
  <c r="F211"/>
  <c r="G206"/>
  <c r="F206"/>
  <c r="G204"/>
  <c r="G203" s="1"/>
  <c r="F204"/>
  <c r="F203" s="1"/>
  <c r="G201"/>
  <c r="F201"/>
  <c r="G200"/>
  <c r="G199" s="1"/>
  <c r="F200"/>
  <c r="F199" s="1"/>
  <c r="G193"/>
  <c r="G192" s="1"/>
  <c r="G191" s="1"/>
  <c r="F193"/>
  <c r="F192" s="1"/>
  <c r="F191" s="1"/>
  <c r="F188"/>
  <c r="F187" s="1"/>
  <c r="F186" s="1"/>
  <c r="G184"/>
  <c r="G183" s="1"/>
  <c r="G182" s="1"/>
  <c r="F184"/>
  <c r="F183" s="1"/>
  <c r="F182" s="1"/>
  <c r="G179"/>
  <c r="F179"/>
  <c r="G177"/>
  <c r="G176" s="1"/>
  <c r="F177"/>
  <c r="F176" s="1"/>
  <c r="G173"/>
  <c r="F173"/>
  <c r="G168"/>
  <c r="G167" s="1"/>
  <c r="G166" s="1"/>
  <c r="F168"/>
  <c r="F167" s="1"/>
  <c r="F166" s="1"/>
  <c r="G163"/>
  <c r="G162" s="1"/>
  <c r="G161" s="1"/>
  <c r="F163"/>
  <c r="F162" s="1"/>
  <c r="F161" s="1"/>
  <c r="G158"/>
  <c r="G157" s="1"/>
  <c r="F158"/>
  <c r="F157" s="1"/>
  <c r="G154"/>
  <c r="G153" s="1"/>
  <c r="F154"/>
  <c r="F153" s="1"/>
  <c r="G149"/>
  <c r="G148" s="1"/>
  <c r="G147" s="1"/>
  <c r="G146" s="1"/>
  <c r="F149"/>
  <c r="F148" s="1"/>
  <c r="F147" s="1"/>
  <c r="F146" s="1"/>
  <c r="G143"/>
  <c r="G142" s="1"/>
  <c r="G141" s="1"/>
  <c r="F143"/>
  <c r="F142" s="1"/>
  <c r="F141" s="1"/>
  <c r="G138"/>
  <c r="G137" s="1"/>
  <c r="F138"/>
  <c r="F137" s="1"/>
  <c r="G135"/>
  <c r="G134" s="1"/>
  <c r="F135"/>
  <c r="F134" s="1"/>
  <c r="G128"/>
  <c r="G127" s="1"/>
  <c r="G126" s="1"/>
  <c r="F128"/>
  <c r="F127" s="1"/>
  <c r="F126" s="1"/>
  <c r="G124"/>
  <c r="G123" s="1"/>
  <c r="G122" s="1"/>
  <c r="F124"/>
  <c r="F123" s="1"/>
  <c r="F122" s="1"/>
  <c r="F118"/>
  <c r="F117" s="1"/>
  <c r="G115"/>
  <c r="G114" s="1"/>
  <c r="G113" s="1"/>
  <c r="F115"/>
  <c r="F114" s="1"/>
  <c r="G111"/>
  <c r="G110" s="1"/>
  <c r="G109" s="1"/>
  <c r="F111"/>
  <c r="F110" s="1"/>
  <c r="F109" s="1"/>
  <c r="G107"/>
  <c r="F107"/>
  <c r="G106"/>
  <c r="G105" s="1"/>
  <c r="F106"/>
  <c r="F105" s="1"/>
  <c r="G103"/>
  <c r="F103"/>
  <c r="G99"/>
  <c r="G98" s="1"/>
  <c r="G97" s="1"/>
  <c r="F99"/>
  <c r="F98" s="1"/>
  <c r="F97" s="1"/>
  <c r="G94"/>
  <c r="G93" s="1"/>
  <c r="F94"/>
  <c r="F93" s="1"/>
  <c r="G91"/>
  <c r="G90" s="1"/>
  <c r="G89" s="1"/>
  <c r="G88" s="1"/>
  <c r="F90"/>
  <c r="F89" s="1"/>
  <c r="F88" s="1"/>
  <c r="G87"/>
  <c r="G86" s="1"/>
  <c r="G85" s="1"/>
  <c r="G84" s="1"/>
  <c r="F87"/>
  <c r="F86" s="1"/>
  <c r="F85" s="1"/>
  <c r="F84" s="1"/>
  <c r="G82"/>
  <c r="G81" s="1"/>
  <c r="G80" s="1"/>
  <c r="F82"/>
  <c r="F81" s="1"/>
  <c r="F80" s="1"/>
  <c r="G77"/>
  <c r="G76" s="1"/>
  <c r="G75" s="1"/>
  <c r="G74" s="1"/>
  <c r="G73" s="1"/>
  <c r="F77"/>
  <c r="F76" s="1"/>
  <c r="F75" s="1"/>
  <c r="F74" s="1"/>
  <c r="F73" s="1"/>
  <c r="G71"/>
  <c r="G70" s="1"/>
  <c r="G69" s="1"/>
  <c r="F71"/>
  <c r="F70" s="1"/>
  <c r="F69" s="1"/>
  <c r="G66"/>
  <c r="G65" s="1"/>
  <c r="G64" s="1"/>
  <c r="F66"/>
  <c r="F65" s="1"/>
  <c r="F64" s="1"/>
  <c r="F63"/>
  <c r="F62" s="1"/>
  <c r="F61" s="1"/>
  <c r="F60" s="1"/>
  <c r="G62"/>
  <c r="G61" s="1"/>
  <c r="G60" s="1"/>
  <c r="G55"/>
  <c r="G54" s="1"/>
  <c r="G53" s="1"/>
  <c r="G52" s="1"/>
  <c r="G51" s="1"/>
  <c r="F55"/>
  <c r="F54" s="1"/>
  <c r="F53" s="1"/>
  <c r="F52" s="1"/>
  <c r="F51" s="1"/>
  <c r="F49"/>
  <c r="F48" s="1"/>
  <c r="F47" s="1"/>
  <c r="G45"/>
  <c r="G44" s="1"/>
  <c r="G43" s="1"/>
  <c r="F45"/>
  <c r="F44" s="1"/>
  <c r="F43" s="1"/>
  <c r="G41"/>
  <c r="F41"/>
  <c r="G39"/>
  <c r="F39"/>
  <c r="G37"/>
  <c r="F37"/>
  <c r="G35"/>
  <c r="F35"/>
  <c r="G30"/>
  <c r="G29" s="1"/>
  <c r="F30"/>
  <c r="G25"/>
  <c r="G24" s="1"/>
  <c r="G23" s="1"/>
  <c r="G22" s="1"/>
  <c r="G21" s="1"/>
  <c r="F25"/>
  <c r="F24" s="1"/>
  <c r="F23" s="1"/>
  <c r="F22" s="1"/>
  <c r="F21" s="1"/>
  <c r="G19"/>
  <c r="G18" s="1"/>
  <c r="F19"/>
  <c r="F18" s="1"/>
  <c r="G16"/>
  <c r="G15" s="1"/>
  <c r="F16"/>
  <c r="F15" s="1"/>
  <c r="E14" i="61"/>
  <c r="D14"/>
  <c r="G17" i="62"/>
  <c r="F17" s="1"/>
  <c r="F16"/>
  <c r="C16"/>
  <c r="C15"/>
  <c r="C14"/>
  <c r="E13"/>
  <c r="E17" s="1"/>
  <c r="D13"/>
  <c r="D17" s="1"/>
  <c r="C12"/>
  <c r="C11"/>
  <c r="C17" i="61"/>
  <c r="C16"/>
  <c r="E15"/>
  <c r="E18" s="1"/>
  <c r="D15"/>
  <c r="C13"/>
  <c r="C12"/>
  <c r="C11"/>
  <c r="C10"/>
  <c r="E114" i="57"/>
  <c r="D114"/>
  <c r="E93"/>
  <c r="D93"/>
  <c r="E111"/>
  <c r="D111"/>
  <c r="E98"/>
  <c r="D98"/>
  <c r="E94"/>
  <c r="D94"/>
  <c r="D80"/>
  <c r="D78" s="1"/>
  <c r="E60"/>
  <c r="D60"/>
  <c r="D40"/>
  <c r="E24"/>
  <c r="D24"/>
  <c r="D82"/>
  <c r="D71"/>
  <c r="D66"/>
  <c r="D57"/>
  <c r="D54"/>
  <c r="D50"/>
  <c r="D46"/>
  <c r="D44"/>
  <c r="D34"/>
  <c r="D31" s="1"/>
  <c r="D29"/>
  <c r="D26"/>
  <c r="D22"/>
  <c r="D19"/>
  <c r="D13"/>
  <c r="D10" s="1"/>
  <c r="D11"/>
  <c r="E78"/>
  <c r="E71"/>
  <c r="E66"/>
  <c r="E57"/>
  <c r="E34"/>
  <c r="E31" s="1"/>
  <c r="E29"/>
  <c r="E26"/>
  <c r="E22"/>
  <c r="D64" i="56"/>
  <c r="D58"/>
  <c r="D123"/>
  <c r="D121"/>
  <c r="D108"/>
  <c r="D105"/>
  <c r="D93"/>
  <c r="D90"/>
  <c r="D83"/>
  <c r="D78"/>
  <c r="D74"/>
  <c r="D71"/>
  <c r="D68"/>
  <c r="D60"/>
  <c r="D53"/>
  <c r="D50"/>
  <c r="D48"/>
  <c r="D46"/>
  <c r="D44"/>
  <c r="D40"/>
  <c r="D34"/>
  <c r="D31" s="1"/>
  <c r="D29"/>
  <c r="D26"/>
  <c r="D23"/>
  <c r="D21"/>
  <c r="D18"/>
  <c r="D12"/>
  <c r="D10"/>
  <c r="E18" i="55"/>
  <c r="D18"/>
  <c r="D18" i="54"/>
  <c r="D23" i="53"/>
  <c r="D21"/>
  <c r="D22"/>
  <c r="D20"/>
  <c r="D19" s="1"/>
  <c r="D18"/>
  <c r="D17" s="1"/>
  <c r="D16"/>
  <c r="D15" s="1"/>
  <c r="D13"/>
  <c r="D12"/>
  <c r="D11" s="1"/>
  <c r="D10"/>
  <c r="D9" s="1"/>
  <c r="G20" i="52"/>
  <c r="F20"/>
  <c r="D20"/>
  <c r="C20"/>
  <c r="E19"/>
  <c r="B19"/>
  <c r="E18"/>
  <c r="B18"/>
  <c r="E17"/>
  <c r="B17"/>
  <c r="E16"/>
  <c r="B16"/>
  <c r="E15"/>
  <c r="B15"/>
  <c r="E14"/>
  <c r="B14"/>
  <c r="E13"/>
  <c r="B13"/>
  <c r="E12"/>
  <c r="E20" s="1"/>
  <c r="B12"/>
  <c r="B20" s="1"/>
  <c r="E19" i="51"/>
  <c r="D19"/>
  <c r="C18"/>
  <c r="C17"/>
  <c r="C16"/>
  <c r="C15"/>
  <c r="C14"/>
  <c r="C13"/>
  <c r="C12"/>
  <c r="C11"/>
  <c r="C19" s="1"/>
  <c r="D11" i="50"/>
  <c r="E11" s="1"/>
  <c r="E10"/>
  <c r="F11" i="49"/>
  <c r="E11"/>
  <c r="H10"/>
  <c r="H11" s="1"/>
  <c r="G10"/>
  <c r="G11" s="1"/>
  <c r="C19" i="46"/>
  <c r="F19" i="45"/>
  <c r="D19"/>
  <c r="C19"/>
  <c r="C19" i="44"/>
  <c r="D11" i="43"/>
  <c r="D14" s="1"/>
  <c r="C11"/>
  <c r="C14" s="1"/>
  <c r="C17" i="42"/>
  <c r="F37" i="39"/>
  <c r="F36" s="1"/>
  <c r="F35" s="1"/>
  <c r="F34" s="1"/>
  <c r="F41" s="1"/>
  <c r="E37"/>
  <c r="E36" s="1"/>
  <c r="E35" s="1"/>
  <c r="E34" s="1"/>
  <c r="E32"/>
  <c r="E28"/>
  <c r="E24"/>
  <c r="E23" s="1"/>
  <c r="E22" s="1"/>
  <c r="E20"/>
  <c r="E16"/>
  <c r="E12"/>
  <c r="E11" s="1"/>
  <c r="E42" i="36"/>
  <c r="E41" s="1"/>
  <c r="E40" s="1"/>
  <c r="E39" s="1"/>
  <c r="E37"/>
  <c r="E33"/>
  <c r="E29"/>
  <c r="E28" s="1"/>
  <c r="E27" s="1"/>
  <c r="E26" s="1"/>
  <c r="E24"/>
  <c r="E23" s="1"/>
  <c r="E22" s="1"/>
  <c r="E21" s="1"/>
  <c r="E19"/>
  <c r="E11"/>
  <c r="E10" s="1"/>
  <c r="C12" i="35"/>
  <c r="C11" i="34"/>
  <c r="D12" i="33"/>
  <c r="C12"/>
  <c r="C14" i="32"/>
  <c r="C35" i="31"/>
  <c r="D35"/>
  <c r="C35" i="30"/>
  <c r="D41" i="26"/>
  <c r="D50" i="27"/>
  <c r="D49"/>
  <c r="E49"/>
  <c r="E58"/>
  <c r="E51"/>
  <c r="E13"/>
  <c r="E11"/>
  <c r="E10" s="1"/>
  <c r="E16"/>
  <c r="E25"/>
  <c r="D11"/>
  <c r="D10" s="1"/>
  <c r="D16"/>
  <c r="D18"/>
  <c r="D25"/>
  <c r="D51"/>
  <c r="D54"/>
  <c r="D53" s="1"/>
  <c r="D56"/>
  <c r="D58"/>
  <c r="D60"/>
  <c r="D13" i="26"/>
  <c r="D11"/>
  <c r="D16"/>
  <c r="D25"/>
  <c r="D21" i="27"/>
  <c r="E27"/>
  <c r="E18"/>
  <c r="D27"/>
  <c r="D13"/>
  <c r="E21"/>
  <c r="E42"/>
  <c r="E41" s="1"/>
  <c r="D21" i="26"/>
  <c r="D27"/>
  <c r="D18"/>
  <c r="D42" i="27"/>
  <c r="D41" s="1"/>
  <c r="D42" i="26"/>
  <c r="G640" i="63" l="1"/>
  <c r="F640"/>
  <c r="D10" i="26"/>
  <c r="D47" s="1"/>
  <c r="G623" i="63"/>
  <c r="F623"/>
  <c r="F511"/>
  <c r="G471"/>
  <c r="F465"/>
  <c r="F471"/>
  <c r="G465"/>
  <c r="F448"/>
  <c r="F444" s="1"/>
  <c r="G448"/>
  <c r="G444" s="1"/>
  <c r="F504"/>
  <c r="F503" s="1"/>
  <c r="F502" s="1"/>
  <c r="G557"/>
  <c r="G556" s="1"/>
  <c r="G555" s="1"/>
  <c r="F489"/>
  <c r="F488" s="1"/>
  <c r="F487" s="1"/>
  <c r="F557"/>
  <c r="F556" s="1"/>
  <c r="F555" s="1"/>
  <c r="G562"/>
  <c r="G639"/>
  <c r="G638" s="1"/>
  <c r="G637" s="1"/>
  <c r="G636" s="1"/>
  <c r="G59"/>
  <c r="F102"/>
  <c r="F101" s="1"/>
  <c r="F355"/>
  <c r="F354" s="1"/>
  <c r="F14"/>
  <c r="F13" s="1"/>
  <c r="F12" s="1"/>
  <c r="G489"/>
  <c r="G488" s="1"/>
  <c r="G487" s="1"/>
  <c r="F29"/>
  <c r="F28" s="1"/>
  <c r="G102"/>
  <c r="G101" s="1"/>
  <c r="G100" s="1"/>
  <c r="F252"/>
  <c r="F338"/>
  <c r="F337" s="1"/>
  <c r="F532"/>
  <c r="F562"/>
  <c r="G603"/>
  <c r="G602" s="1"/>
  <c r="F133"/>
  <c r="F132" s="1"/>
  <c r="G252"/>
  <c r="G347"/>
  <c r="G346" s="1"/>
  <c r="G34"/>
  <c r="G33" s="1"/>
  <c r="G32" s="1"/>
  <c r="G92"/>
  <c r="F210"/>
  <c r="F209" s="1"/>
  <c r="F221"/>
  <c r="F315"/>
  <c r="F389"/>
  <c r="F388" s="1"/>
  <c r="G464"/>
  <c r="F59"/>
  <c r="G152"/>
  <c r="G338"/>
  <c r="G337" s="1"/>
  <c r="G371"/>
  <c r="G389"/>
  <c r="G388" s="1"/>
  <c r="F396"/>
  <c r="F482"/>
  <c r="F481" s="1"/>
  <c r="F523"/>
  <c r="F522" s="1"/>
  <c r="F521" s="1"/>
  <c r="G315"/>
  <c r="F543"/>
  <c r="G14"/>
  <c r="G13" s="1"/>
  <c r="G12" s="1"/>
  <c r="G28"/>
  <c r="F172"/>
  <c r="F171" s="1"/>
  <c r="F34"/>
  <c r="F33" s="1"/>
  <c r="F32" s="1"/>
  <c r="F113"/>
  <c r="G121"/>
  <c r="G120" s="1"/>
  <c r="G210"/>
  <c r="G209" s="1"/>
  <c r="G208" s="1"/>
  <c r="F267"/>
  <c r="F291"/>
  <c r="F290" s="1"/>
  <c r="F289" s="1"/>
  <c r="F436"/>
  <c r="F435" s="1"/>
  <c r="F470"/>
  <c r="G482"/>
  <c r="G481" s="1"/>
  <c r="F570"/>
  <c r="F569" s="1"/>
  <c r="F568" s="1"/>
  <c r="F639"/>
  <c r="F638" s="1"/>
  <c r="F637" s="1"/>
  <c r="F636" s="1"/>
  <c r="F152"/>
  <c r="F611"/>
  <c r="F610" s="1"/>
  <c r="G133"/>
  <c r="G132" s="1"/>
  <c r="G198"/>
  <c r="G197" s="1"/>
  <c r="G196" s="1"/>
  <c r="G190" s="1"/>
  <c r="F198"/>
  <c r="F197" s="1"/>
  <c r="F196" s="1"/>
  <c r="F190" s="1"/>
  <c r="F347"/>
  <c r="F346" s="1"/>
  <c r="F345" s="1"/>
  <c r="F336" s="1"/>
  <c r="G396"/>
  <c r="F464"/>
  <c r="G504"/>
  <c r="G503" s="1"/>
  <c r="G502" s="1"/>
  <c r="G501" s="1"/>
  <c r="G570"/>
  <c r="G569" s="1"/>
  <c r="G568" s="1"/>
  <c r="G470"/>
  <c r="G585"/>
  <c r="G584" s="1"/>
  <c r="G583" s="1"/>
  <c r="G582" s="1"/>
  <c r="G581" s="1"/>
  <c r="F92"/>
  <c r="F79" s="1"/>
  <c r="F121"/>
  <c r="F120" s="1"/>
  <c r="F68"/>
  <c r="F58" s="1"/>
  <c r="G79"/>
  <c r="G172"/>
  <c r="G171" s="1"/>
  <c r="G345"/>
  <c r="G336" s="1"/>
  <c r="F486"/>
  <c r="F585"/>
  <c r="F584" s="1"/>
  <c r="F583" s="1"/>
  <c r="F582" s="1"/>
  <c r="F581" s="1"/>
  <c r="F603"/>
  <c r="F602" s="1"/>
  <c r="F601" s="1"/>
  <c r="G622"/>
  <c r="G621" s="1"/>
  <c r="G620" s="1"/>
  <c r="G619" s="1"/>
  <c r="G68"/>
  <c r="G58" s="1"/>
  <c r="G267"/>
  <c r="G291"/>
  <c r="G290" s="1"/>
  <c r="G289" s="1"/>
  <c r="F371"/>
  <c r="G436"/>
  <c r="G435" s="1"/>
  <c r="G486"/>
  <c r="G611"/>
  <c r="G610" s="1"/>
  <c r="C17" i="62"/>
  <c r="D18" i="61"/>
  <c r="C14"/>
  <c r="C18" s="1"/>
  <c r="C15"/>
  <c r="C13" i="62"/>
  <c r="D39" i="57"/>
  <c r="D56"/>
  <c r="E65"/>
  <c r="D28"/>
  <c r="E28"/>
  <c r="D21"/>
  <c r="E56"/>
  <c r="D65"/>
  <c r="E21"/>
  <c r="D28" i="56"/>
  <c r="D77"/>
  <c r="D9"/>
  <c r="D39"/>
  <c r="D20"/>
  <c r="D70"/>
  <c r="D52"/>
  <c r="D104"/>
  <c r="E10" i="39"/>
  <c r="E9" s="1"/>
  <c r="E41" s="1"/>
  <c r="E9" i="36"/>
  <c r="E8" s="1"/>
  <c r="E46" s="1"/>
  <c r="D67" i="27"/>
  <c r="E67"/>
  <c r="G248" i="63" l="1"/>
  <c r="G601"/>
  <c r="G600" s="1"/>
  <c r="G599" s="1"/>
  <c r="F531"/>
  <c r="F501"/>
  <c r="G387"/>
  <c r="G386" s="1"/>
  <c r="G385" s="1"/>
  <c r="G27"/>
  <c r="G11" s="1"/>
  <c r="G10" s="1"/>
  <c r="F554"/>
  <c r="F248"/>
  <c r="F242" s="1"/>
  <c r="F241" s="1"/>
  <c r="F463"/>
  <c r="G288"/>
  <c r="G287" s="1"/>
  <c r="F288"/>
  <c r="F287" s="1"/>
  <c r="F208"/>
  <c r="G242"/>
  <c r="G241" s="1"/>
  <c r="G443"/>
  <c r="G434" s="1"/>
  <c r="F622"/>
  <c r="F621" s="1"/>
  <c r="F620" s="1"/>
  <c r="F619" s="1"/>
  <c r="G554"/>
  <c r="F151"/>
  <c r="F443"/>
  <c r="F434" s="1"/>
  <c r="G151"/>
  <c r="G131" s="1"/>
  <c r="F600"/>
  <c r="F599" s="1"/>
  <c r="F100"/>
  <c r="F78" s="1"/>
  <c r="F57" s="1"/>
  <c r="F27"/>
  <c r="F11" s="1"/>
  <c r="F10" s="1"/>
  <c r="G335"/>
  <c r="G334" s="1"/>
  <c r="G463"/>
  <c r="F335"/>
  <c r="F334" s="1"/>
  <c r="F387"/>
  <c r="F386" s="1"/>
  <c r="F385" s="1"/>
  <c r="G78"/>
  <c r="G57" s="1"/>
  <c r="D129" i="56"/>
  <c r="F428" i="63" l="1"/>
  <c r="F427" s="1"/>
  <c r="G428"/>
  <c r="G427" s="1"/>
  <c r="F131"/>
  <c r="F130" s="1"/>
  <c r="G130"/>
  <c r="F649" l="1"/>
  <c r="G649"/>
</calcChain>
</file>

<file path=xl/sharedStrings.xml><?xml version="1.0" encoding="utf-8"?>
<sst xmlns="http://schemas.openxmlformats.org/spreadsheetml/2006/main" count="6972" uniqueCount="1142">
  <si>
    <t>Субсидии бюджетам муниципальных районов на осуществление мероприятий по обеспечению жильем граждан Российской Федерации, проживающих в сельской местности</t>
  </si>
  <si>
    <t>2 02 03041 05 0000 151</t>
  </si>
  <si>
    <t>Контрольно-счетная палата Чайковского муниципального района</t>
  </si>
  <si>
    <t>Управление социального заказа администрации Чайковского муниципального района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</si>
  <si>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</si>
  <si>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Межбюджетные трансферты, передаваемые бюджетам на обеспечение равного с Министерством внутренних дел Российской Федерации повышения денежного довольствия сотрудникам и заработной платы работникам подразделений милиции общественной безопасности и социальных выплат</t>
  </si>
  <si>
    <t>2 02 04025 00 0000 151</t>
  </si>
  <si>
    <t>Межбюджетные 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</si>
  <si>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2 02 04999 00 0000 151</t>
  </si>
  <si>
    <t>Прочие межбюджетные трансферты, передаваемые бюджетам</t>
  </si>
  <si>
    <t>Код</t>
  </si>
  <si>
    <t>1 00 00000 00 0000 000</t>
  </si>
  <si>
    <t>1 01 00000 00 0000 000</t>
  </si>
  <si>
    <t>НАЛОГИ НА ПРИБЫЛЬ, ДОХОДЫ</t>
  </si>
  <si>
    <t xml:space="preserve">1 01 02000 01 0000 110 </t>
  </si>
  <si>
    <t>Налог на доходы физических лиц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</si>
  <si>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</si>
  <si>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</si>
  <si>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</si>
  <si>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</si>
  <si>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1 08 00000 00 0000 000</t>
  </si>
  <si>
    <t>ГОСУДАРСТВЕННАЯ ПОШЛИНА</t>
  </si>
  <si>
    <t xml:space="preserve">1 08 03000 01 0000 110 </t>
  </si>
  <si>
    <t>Государственная пошлина по делам, рассматриваемым в судах общей юрисдикции, мировыми судьями</t>
  </si>
  <si>
    <t xml:space="preserve">1 08 07000 01 0000 110 </t>
  </si>
  <si>
    <t>Государственная пошлина за государственную регистрацию, а также за совершение прочих юридически значимых действий</t>
  </si>
  <si>
    <t>1 08 07150 01 0000 110</t>
  </si>
  <si>
    <t>1 14 06013 10 0000 430</t>
  </si>
  <si>
    <t>1 16 23000 00 0000 140</t>
  </si>
  <si>
    <t>1 16 33000 00 0000 140</t>
  </si>
  <si>
    <t>1 16 43000 01 0000 140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</si>
  <si>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</si>
  <si>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</si>
  <si>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</si>
  <si>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</si>
  <si>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1 11 01050 05 0000 120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</si>
  <si>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 </t>
  </si>
  <si>
    <t>Проценты, полученные от предоставления бюджетных кредитов внутри страны за счет средств бюджетов муниципальных районов</t>
  </si>
  <si>
    <t>1 11 05000 00 0000 120</t>
  </si>
  <si>
    <t>1 11 05035 05 0000 120</t>
  </si>
  <si>
    <t>1 11 07000 00 0000 120</t>
  </si>
  <si>
    <t>Платежи от государственных и муниципальных унитарных предприятий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</si>
  <si>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</si>
  <si>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</si>
  <si>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1 11 09000 00 0000 120</t>
  </si>
  <si>
    <t>1 11 09045 05 0000 120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</si>
  <si>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</si>
  <si>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</si>
  <si>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</si>
  <si>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</si>
  <si>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1 14 00000 00 0000 000</t>
  </si>
  <si>
    <t>ДОХОДЫ ОТ ПРОДАЖИ МАТЕРИАЛЬНЫХ И НЕМАТЕРИАЛЬНЫХ АКТИВОВ</t>
  </si>
  <si>
    <t>1 05 01000 00 0000 110</t>
  </si>
  <si>
    <t>Налог, взимаемый в связи с применением упрощенной системы налогообложения</t>
  </si>
  <si>
    <t>Распределение доходов районного бюджета по кодам поступлений в бюджет (группам, подгруппам, статьям видов доходов, статьям классификации операций сектора государственного управления, относящихся к доходам бюджета) на 2013 год</t>
  </si>
  <si>
    <t>Наименование кода поступлений в бюджет, группы, подгруппы, статьи, кода экономической классификации доходов</t>
  </si>
  <si>
    <t>Распределение доходов районного бюджета по кодам поступлений в бюджет (группам, подгруппам, статьям видов доходов, статьям классификации операций сектора государственного управления, относящихся к доходам бюджета) на 2014-2015 годы</t>
  </si>
  <si>
    <t>Получение бюджетных кредитов от других бюджетов бюджетной системы Российской Федерации бюджетом муниципального района в валюте Российской Федерации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</si>
  <si>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</si>
  <si>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1 16 00000 00 0000 000</t>
  </si>
  <si>
    <t>ШТРАФЫ, САНКЦИИ, ВОЗМЕЩЕНИЕ УЩЕРБА</t>
  </si>
  <si>
    <t>1 16 03000 00 0000 140</t>
  </si>
  <si>
    <t>Денежные взыскания (штрафы) за нарушение законодательства о налогах и сборах</t>
  </si>
  <si>
    <t>1 16 06000 01 0000 140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</si>
  <si>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</si>
  <si>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1 16 08000 01 0000 140</t>
  </si>
  <si>
    <t>1 16 25000 01 0000 140</t>
  </si>
  <si>
    <t>1 16 28000 01 0000 140</t>
  </si>
  <si>
    <t>1 16 30000 01 0000 140</t>
  </si>
  <si>
    <t>1 16 90000 00 0000 140</t>
  </si>
  <si>
    <t>Прочие поступления от денежных взысканий (штрафов) и иных сумм в возмещение ущерба</t>
  </si>
  <si>
    <t>2 00 00000 00 0000 000</t>
  </si>
  <si>
    <t>БЕЗВОЗМЕЗДНЫЕ ПОСТУПЛЕНИЯ</t>
  </si>
  <si>
    <t xml:space="preserve">2 02 00000 00 0000 000 </t>
  </si>
  <si>
    <t>2 02 01000 00 0000 151</t>
  </si>
  <si>
    <t>Дотации бюджетам субъектов Российской Федерации и муниципальных образований</t>
  </si>
  <si>
    <t>2 02 01001 05 0000 151</t>
  </si>
  <si>
    <t xml:space="preserve">ВСЕГО ДОХОДОВ </t>
  </si>
  <si>
    <t>1 14 06000 00 0000 430</t>
  </si>
  <si>
    <t>1 06 00000 00 0000 000</t>
  </si>
  <si>
    <t>НАЛОГИ НА ИМУЩЕСТВО</t>
  </si>
  <si>
    <t>Транспортный налог</t>
  </si>
  <si>
    <t>1 06 04000 02 0000 110</t>
  </si>
  <si>
    <t>2 02 03000 00 0000 151</t>
  </si>
  <si>
    <t>Субвенции бюджетам субъектов Российской Федерации и муниципальных образований</t>
  </si>
  <si>
    <t>2 02 04000 00 0000 151</t>
  </si>
  <si>
    <t>Иные межбюджетные трансферты</t>
  </si>
  <si>
    <t>2 02 02000 00 0000 151</t>
  </si>
  <si>
    <t>Субсидии бюджетам субъектов Российской Федерации и муниципальных образований (межбюджетные субсидии)</t>
  </si>
  <si>
    <t>НАЛОГОВЫЕ И НЕНАЛОГОВЫЕ ДОХОДЫ</t>
  </si>
  <si>
    <t>Субвенции бюджетам муниципальных районов  на  модернизацию региональных систем общего образования</t>
  </si>
  <si>
    <t>2 18 05010 05 0000 180</t>
  </si>
  <si>
    <t>Доходы бюджетов муниципальных районов от возврата  бюджетными  учреждениями  остатков  субсидий  прошлых  лет</t>
  </si>
  <si>
    <t>2 18 05020 05 0000 180</t>
  </si>
  <si>
    <t>Доходы бюджетов муниципальных районов от возврата автономными учреждениями остатков субсидий прошлых лет</t>
  </si>
  <si>
    <t>Комитет по молодежной политике, физической культуре и спорту администрации Чайковского муниципального района</t>
  </si>
  <si>
    <t>1 16 32000 05 0000 140</t>
  </si>
  <si>
    <t>Денежные   взыскания, налагаемые в возмещение   ущерба, причиненного в результате  незаконного  или  нецелевого использования бюджетных средств (в части бюджетов муниципальных районов)</t>
  </si>
  <si>
    <t>1 13 02065 05 0000 130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</si>
  <si>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</si>
  <si>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>2 02 03026  05 0000 151</t>
  </si>
  <si>
    <t>Земское собрание Чайковского муниципального района</t>
  </si>
  <si>
    <t>1 13 01995 05 0000 130</t>
  </si>
  <si>
    <t>Прочие доходы от оказания платных услуг (работ) получателями средств  бюджетов муниципальных районов</t>
  </si>
  <si>
    <t>Приложение 4</t>
  </si>
  <si>
    <t>от  __________ г. № _______</t>
  </si>
  <si>
    <t>Главные администраторы источников финансирования дефицита бюджета Чайковского муниципального района</t>
  </si>
  <si>
    <t xml:space="preserve">Код админи-стратора </t>
  </si>
  <si>
    <t>Код классификации  источников внутреннего финансирования дефицита</t>
  </si>
  <si>
    <t>01 03 00 00 05 0000 710</t>
  </si>
  <si>
    <t>01 03 00 00 05 0000 810</t>
  </si>
  <si>
    <t>Погашение бюджетом муниципального района бюджетных кредитов, полученных от других бюджетов бюджетной системы Российской Федерации в валюте Российской Федерации</t>
  </si>
  <si>
    <t>01 05 02 01 05 0000 510</t>
  </si>
  <si>
    <t>Увеличение прочих остатков денежных средств бюджета муниципального района</t>
  </si>
  <si>
    <t>01 05 02 01 05 0000 610</t>
  </si>
  <si>
    <t>Уменьшение прочих остатков денежных средств бюджета муниципального района</t>
  </si>
  <si>
    <t>01 06 05 01 05 0000 640</t>
  </si>
  <si>
    <t>Возврат бюджетных кредитов, предоставленных юридическим лицам из бюджета муниципального района в валюте Российской Федерации</t>
  </si>
  <si>
    <t>01 06 05 01 05 0000 540</t>
  </si>
  <si>
    <t>Предоставление бюджетных кредитов юридическим лицам из  бюджета муниципального района в валюте Российской Федерации</t>
  </si>
  <si>
    <t>01 06 08 00 05 0000 640</t>
  </si>
  <si>
    <t>Возврат прочих бюджетных кредитов (ссуд), предоставленных бюджетом муниципального района внутри страны</t>
  </si>
  <si>
    <t>01 06 08 00 05 0000 540</t>
  </si>
  <si>
    <t>Предоставление прочих бюджетных кредитов бюджетом муниципального района внутри страны</t>
  </si>
  <si>
    <t>01 06 01 00 05 0000 630</t>
  </si>
  <si>
    <t>Средства от продажи акций и иных форм участия в капитале, находящихся в собственности муниципального района</t>
  </si>
  <si>
    <t>01 02 00 00 05 0000 710</t>
  </si>
  <si>
    <t>Получение кредитов от кредитных  организаций бюджетом муниципального района в валюте Российской Федерации</t>
  </si>
  <si>
    <t>01 02 00 00 05 0000 810</t>
  </si>
  <si>
    <t>Погашение кредитов, полученных от  кредитных                           организаций бюджетом муниципального района  в  валюте Российской Федерации</t>
  </si>
  <si>
    <t>1 11 05025 05 0000 120</t>
  </si>
  <si>
    <t>1 16 90050 05 0000 140</t>
  </si>
  <si>
    <t>Дотации бюджетам муниципальных районов на выравнивание бюджетной обеспеченности</t>
  </si>
  <si>
    <t>2 02 04005 05 0000 151</t>
  </si>
  <si>
    <t>Межбюджетные трансферты, передаваемые бюджетам муниципальных районов на обеспечение равного с Министерством внутренних дел Российской Федерации повышения денежного довольствия сотрудникам и заработной платы работникам подразделений милиции общественной безопасности и социальных выплат</t>
  </si>
  <si>
    <t>2 02 04999 05 0000 151</t>
  </si>
  <si>
    <t>Прочие межбюджетные трансферты, передаваемые бюджетам муниципальных районов</t>
  </si>
  <si>
    <t>2 02 02999 05 0000 151</t>
  </si>
  <si>
    <t>Прочие субсидии бюджетам муниципальных районов</t>
  </si>
  <si>
    <t>2 02 03024 05 0000 151</t>
  </si>
  <si>
    <t>Субвенции бюджетам муниципальных районов на выполнение передаваемых полномочий субъектов Российской Федерации</t>
  </si>
  <si>
    <t>2 02 03055 05 0000 151</t>
  </si>
  <si>
    <t>Субвенции  бюджетам  муниципальных районов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</si>
  <si>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2 02 04014 05 0000 151</t>
  </si>
  <si>
    <t>2 02 04025 05 0000 151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</si>
  <si>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</si>
  <si>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2 02 03029 05 0000 151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</si>
  <si>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</si>
  <si>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2 02 03002 05 0000 151</t>
  </si>
  <si>
    <t>Субвенции бюджетам муниципальных районов на осуществление полномочий по подготовке проведения статистических переписей</t>
  </si>
  <si>
    <t>2 02 03003 05 0000 151</t>
  </si>
  <si>
    <t>Субвенции бюджетам муниципальных районов на государственную регистрацию актов гражданского состояния</t>
  </si>
  <si>
    <t>БЕЗВОЗМЕЗДНЫЕ ПОСТУПЛЕНИЯ ОТ ДРУГИХ БЮДЖЕТОВ БЮДЖЕТНОЙ СИСТЕМЫ РОССИЙСКОЙ ФЕДЕРАЦИИ</t>
  </si>
  <si>
    <t>Приложение 3</t>
  </si>
  <si>
    <t>1 13 02995 05 0000 130</t>
  </si>
  <si>
    <t>Прочие доходы от компенсации затрат бюджетов муниципальных районов</t>
  </si>
  <si>
    <t>1 14 02053 05 0000 410</t>
  </si>
  <si>
    <t>Доходы от реализации иного имущества, находящегося в собственности 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</si>
  <si>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1 14 02052 05 0000 440</t>
  </si>
  <si>
    <t>1 14 02053 05 0000 440</t>
  </si>
  <si>
    <t>Доходы от реализации иного имущества, находящегося в собственности 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</si>
  <si>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</si>
  <si>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1 16 23051 05 0000 140</t>
  </si>
  <si>
    <t>Доходы от возмещения 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</si>
  <si>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1 16 23052 05 0000 140</t>
  </si>
  <si>
    <t>Доходы от возмещения  ущерба при возникновении иных страховых, когда выгодоприобретателями выступают получатели средств бюджетов муниципальных районов</t>
  </si>
  <si>
    <t>2 18 05010 05 0000 151</t>
  </si>
  <si>
    <t>2 18 05030 05 0000 180</t>
  </si>
  <si>
    <t>Доходы бюджетов муниципальных районов от возврата иными организациями остатков  субсидий прошлых лет</t>
  </si>
  <si>
    <t>2 02 04034 05 0002 151</t>
  </si>
  <si>
    <t>Межбюджетные трансферты, передаваемые бюджетам муниципальных районов на реализацию программ модернизации здравоохранения в части внедрения современных информационных систем в здравоохранение в целях перехода на полисы обязательного медицинского страхования единого образца</t>
  </si>
  <si>
    <t>Субвенции бюджетам муниципальных районов на возмещение гражданам, ведущим личное подсобное хозяйство, сельскохозяйственным потребительским кооперативам, 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 в 2005 - 2012 годах на срок до 8 лет</t>
  </si>
  <si>
    <t>Субвенции бюджетам муниципальных районов на возмещение сельскохозяйственным товаропроизводителям (кроме личных подсобных хозяйств и  сельскохозяйственных  потребительских кооперативов), организациям агропромышленного комплекса независимо от их организационно-правовых форм, крестьянским (фермерским)     хозяйствам и организациям потребительской кооперации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 в 2009 - 2012 годах на срок до 1 года</t>
  </si>
  <si>
    <t>2 02 04005 00 0000 151</t>
  </si>
  <si>
    <t>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</si>
  <si>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</si>
  <si>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</si>
  <si>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</si>
  <si>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</si>
  <si>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</si>
  <si>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Невыясненные поступления, зачисляемые в бюджеты муниципальных районов</t>
  </si>
  <si>
    <t>1 11 05013 10 0000 120</t>
  </si>
  <si>
    <t>1 14 02052 05 0000 410</t>
  </si>
  <si>
    <t>Субвенции бюджетам муниципальных районов на составление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</si>
  <si>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обеспечение жильем граждан, уволенных с военной службы (службы), и приравненных к ним лиц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</si>
  <si>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</si>
  <si>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</si>
  <si>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2 18 00000 00 0000 000</t>
  </si>
  <si>
    <t>2 18 05000 05 0000 000</t>
  </si>
  <si>
    <t>2 18 05030 05 0000 151</t>
  </si>
  <si>
    <t>2 19 00000 00 0000 000</t>
  </si>
  <si>
    <t>2 19 05000 05 0000 151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</si>
  <si>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</si>
  <si>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</si>
  <si>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</si>
  <si>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2 02 03021 05 0000 151</t>
  </si>
  <si>
    <t>2 07 00000 00 0000 180</t>
  </si>
  <si>
    <t>ПРОЧИЕ БЕЗВОЗМЕЗДНЫЕ ПОСТУПЛЕНИЯ</t>
  </si>
  <si>
    <t>2 07 05000 05 0000 180</t>
  </si>
  <si>
    <t>Прочие безвозмездные поступления в бюджеты муниципальных районов</t>
  </si>
  <si>
    <t>1 17 01050 05 0000 180</t>
  </si>
  <si>
    <t>2 02 03046 05 0000 151</t>
  </si>
  <si>
    <t>2014 год</t>
  </si>
  <si>
    <t>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</si>
  <si>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</si>
  <si>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Приложение 1</t>
  </si>
  <si>
    <t>от  _____________ г. № _______</t>
  </si>
  <si>
    <t>2 02 03069 05 0000 151</t>
  </si>
  <si>
    <t>2 02 02077 05 0000 151</t>
  </si>
  <si>
    <t>2 02 02085 05 0000 151</t>
  </si>
  <si>
    <t>Прочие неналоговые доходы бюджетов муниципальных районов</t>
  </si>
  <si>
    <t>1 17 05050 05 0000 180</t>
  </si>
  <si>
    <t>2 02 04034 00 0001 151</t>
  </si>
  <si>
    <t>Межбюджетные трансферты, передаваемые бюджетам на реализацию программ модернизации здравоохранения в части укрепления материально-технической базы медицинских учреждений</t>
  </si>
  <si>
    <t>2 02 04034 05 0001 151</t>
  </si>
  <si>
    <t>Межбюджетные трансферты, передаваемые бюджетам муниципальных районов на реализацию региональных программ модернизации здравоохранения субъектов Российской Федерации в части укрепления материально-технической базы медицинских учреждений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</si>
  <si>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</si>
  <si>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2 02 02089 05 0001 151</t>
  </si>
  <si>
    <t>2 02 03007 05 0000 151</t>
  </si>
  <si>
    <t>Приложение 2</t>
  </si>
  <si>
    <t>к решению Земского собрания</t>
  </si>
  <si>
    <t>Чайковского муниципального района</t>
  </si>
  <si>
    <t>Главные администраторы доходов бюджета Чайковского муниципального района</t>
  </si>
  <si>
    <t xml:space="preserve">Код главного админи-стратора </t>
  </si>
  <si>
    <t>Код классификации доходов</t>
  </si>
  <si>
    <t>Управление здравоохранения администрации Чайковского муниципального района</t>
  </si>
  <si>
    <t>1 16 33050 05 0000 140</t>
  </si>
  <si>
    <t>Денежные взыскания (штрафы) за нарушение законодательства Российской Федерации о размещении заказов на поставки  товаров,  выполнение   работ, оказание услуг для нужд муниципальных районов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</si>
  <si>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</si>
  <si>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</si>
  <si>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2 02 03999 05 0000 151</t>
  </si>
  <si>
    <t>Прочие субвенции бюджетам муниципальных районов</t>
  </si>
  <si>
    <t>Возврат остатков субсидий, субвенций и иных межбюджетных трансфертов, имеющих  целевое  назначение, прошлых лет, из бюджетов муниципальных районов</t>
  </si>
  <si>
    <t>Управление культуры и искусства администрации Чайковского муниципального района</t>
  </si>
  <si>
    <t>Межбюджетные трансферты, передаваемые бюджетам муниципальных районов из бюджетов поселений на осуществление  части  полномочий   по решению  вопросов  местного  значения в соответствии с заключенными соглашениями</t>
  </si>
  <si>
    <t>Управление общего и профессионального образования администрации Чайковского муниципального района</t>
  </si>
  <si>
    <t>Субвенции бюджетам муниципальных районов на  ежемесячное денежное вознаграждение за классное руководство</t>
  </si>
  <si>
    <t>2 02 02008 05 0000 151</t>
  </si>
  <si>
    <t>Субсидии бюджетам муниципальных районов на обеспечение жильем молодых семей</t>
  </si>
  <si>
    <t>Финансовое управление администрации Чайковского муниципального района</t>
  </si>
  <si>
    <t>1 11 03050 05 0000 120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</si>
  <si>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</si>
  <si>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1 16 18050 05 0000 140</t>
  </si>
  <si>
    <t>Денежные взыскания (штрафы) за нарушение бюджетного законодательства (в части бюджетов муниципальных районов)</t>
  </si>
  <si>
    <t xml:space="preserve">2 02 02089 05 0002 151
</t>
  </si>
  <si>
    <t>Субсидии бюджетам муниципальных районов на обеспечение мероприятий по переселению граждан из аварийного  жилищного  фонда  за счет средств бюджетов</t>
  </si>
  <si>
    <t>2 02 09024 05 0000 151</t>
  </si>
  <si>
    <t>Прочие безвозмездные поступления в бюджеты муниципальных районов от   бюджетов субъектов Российской Федерации</t>
  </si>
  <si>
    <t>Комитет по управлению имуществом администрации Чайковского муниципального района</t>
  </si>
  <si>
    <t>Государственная пошлина за выдачу разрешения на установку рекламной конструкции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</si>
  <si>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</si>
  <si>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1 11 08050 05 0000 120</t>
  </si>
  <si>
    <t>Средства, получаемые от передачи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</si>
  <si>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</si>
  <si>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1 14 06025 05 0000 430</t>
  </si>
  <si>
    <t>202 03026  05 0000 151</t>
  </si>
  <si>
    <t>2 02 03077 05 0000 151</t>
  </si>
  <si>
    <t>Субвенции бюджетам муниципальных районов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</si>
  <si>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202 04999 05 0000 151</t>
  </si>
  <si>
    <t>Администрация Чайковского муниципального района</t>
  </si>
  <si>
    <t>2 02 02102 05 0000 151</t>
  </si>
  <si>
    <t>Субсидии бюджетам муниципальных районов на  закупку  автотранспортных средств и коммунальной техники</t>
  </si>
  <si>
    <t>Субвенции бюджетам муниципальных районов на обеспечение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 жильем ветеранов Великой Отечественной войны 1941 - 1945 годов"</t>
  </si>
  <si>
    <t>202 03070 05 0000 151</t>
  </si>
  <si>
    <t>Субвенции бюджетам муниципальных  районов   на обеспечение жильем отдельных категорий граждан, установленных Федеральными законами  от 12 января 1995 года N 5-ФЗ "О ветеранах" и от 24 ноября 1995 года N 181-ФЗ «О социальной защите инвалидов в Российской Федерации</t>
  </si>
  <si>
    <t xml:space="preserve">2 02 04029 05 0000 151
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</si>
  <si>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</si>
  <si>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</si>
  <si>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</si>
  <si>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</si>
  <si>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</si>
  <si>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</si>
  <si>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2 02 03078 05 0000 151</t>
  </si>
  <si>
    <t>2 02 04034 00 0000 151</t>
  </si>
  <si>
    <t>Межбюджетные трансферты, передаваемые бюджетам на реализацию программ и мероприятий по модернизации здравоохранения</t>
  </si>
  <si>
    <t>2 02 04034 00 0002 151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</si>
  <si>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</si>
  <si>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возмещения ущерба при возникновении страховых случаев</t>
  </si>
  <si>
    <t>Денежные взыскания (штрафы) за правонарушения в области дорожного движения</t>
  </si>
  <si>
    <t>Межбюджетные трансферты, передаваемые бюджетам на  реализацию программ и мероприятий по модернизации здравоохранения в части внедрения современных информационных систем в здравоохранение в целях перехода на полисы обязательного медицинского страхования единого образца</t>
  </si>
  <si>
    <t>2015 год</t>
  </si>
  <si>
    <t>Межбюджетные трансферты, передаваемые бюджетам муниципальных районов на реализацию дополнительных мероприятий, направленных на снижение напряженности на рынке труда</t>
  </si>
  <si>
    <t>Управление сельского хозяйства администрации Чайковского муниципального района</t>
  </si>
  <si>
    <t xml:space="preserve">Наименование  главных администраторов  доходов бюджета </t>
  </si>
  <si>
    <t>Наименование  главных администраторов  источников внутреннего финансирования дефицита бюджета</t>
  </si>
  <si>
    <t>1 14 02000 00 0000 410</t>
  </si>
  <si>
    <t>Сумма, тыс.руб.</t>
  </si>
  <si>
    <t>Сумма (в тыс. руб.)</t>
  </si>
  <si>
    <t>ИТОГО: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</si>
  <si>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</si>
  <si>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26.</t>
  </si>
  <si>
    <t>Обеспечение жилыми помещениями реабилитированных лиц, имеющих инвалидность или являющимися пенсинерами, и проживающих совместно членов их семей</t>
  </si>
  <si>
    <t>25.</t>
  </si>
  <si>
    <t>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</si>
  <si>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24.</t>
  </si>
  <si>
    <t>23.</t>
  </si>
  <si>
    <t>Оказание дополнительных мер социальной поддержки отдельных категорий лиц, которым присуждены ученые степени кандидата и доктора наук, работающих в образовательных учреждениях Пермского края</t>
  </si>
  <si>
    <t>22.</t>
  </si>
  <si>
    <t>Обеспечение жильем отдельных категорий граждан, в соответствии с Указом Президента Российиской Федерации от 07.08.2008 № 714</t>
  </si>
  <si>
    <t>21.</t>
  </si>
  <si>
    <t>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</si>
  <si>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20.</t>
  </si>
  <si>
    <t xml:space="preserve">Осуществление полномочий по государственной регистрации актов гражданского состояния </t>
  </si>
  <si>
    <t>19.</t>
  </si>
  <si>
    <t>Организация оздоровления и отдыха детей</t>
  </si>
  <si>
    <t>18.</t>
  </si>
  <si>
    <t>Предоставление социальных гарантий и льгот педагогическим работникам</t>
  </si>
  <si>
    <t>17.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</si>
  <si>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</si>
  <si>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16.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</si>
  <si>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</si>
  <si>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15.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</si>
  <si>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</si>
  <si>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14.</t>
  </si>
  <si>
    <t>Обеспечение воспитания и обучения детей-инвалидов в дошкольных образовательных учреждениях и на дому (для непосещающих дошкольные образовательные учреждения)</t>
  </si>
  <si>
    <t>13.</t>
  </si>
  <si>
    <t>Организация предоставления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специальных (коррекционных) образовательных учреждениях для обучающихся, воспитанников с отклонениями в развитии, специальных учебно-воспитательных учреждениях открытого типа, оздоровительных образовательных учреждениях санаторного типа для детей нуждающихся в длительном лечении</t>
  </si>
  <si>
    <t>12.</t>
  </si>
  <si>
    <t>Обеспечение государственных гарантий прав граждан на получение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</t>
  </si>
  <si>
    <t>11.</t>
  </si>
  <si>
    <t>Стипендиальное обеспечение обучающихся в 10-х и 11-х классах общеобразовательных учреждений</t>
  </si>
  <si>
    <t>10.</t>
  </si>
  <si>
    <t>Предоставление мер социальной поддержки учащимся из малоимущих семей</t>
  </si>
  <si>
    <t>9.</t>
  </si>
  <si>
    <t>Предоставление мер социальной поддержки учащимся из многодетных малоимущих семей</t>
  </si>
  <si>
    <t>8.</t>
  </si>
  <si>
    <t>Обеспечение донорской кровью и ее компонентами муниципальных учреждениях здравоохранения</t>
  </si>
  <si>
    <t>7.</t>
  </si>
  <si>
    <t>Ослуживание лицевых счетов органов государственной власти Пермского края, государственных краевых учреждений</t>
  </si>
  <si>
    <t>6.</t>
  </si>
  <si>
    <t>Образование комиссий по делам несовершенолетних лиц и защите их прав и организацию их деятельности</t>
  </si>
  <si>
    <t>5.</t>
  </si>
  <si>
    <t>Хранение, комплектование, учет и использование архивных документов государственной части документов архивного фонда Пермскогот края</t>
  </si>
  <si>
    <t>4.</t>
  </si>
  <si>
    <t xml:space="preserve">Составление протоколов об административных правонарушениях </t>
  </si>
  <si>
    <t>3.</t>
  </si>
  <si>
    <t>Предоставление мер социальной поддержки по оплате коммунальных услуг отдельным категориям граждан, работающих и проживающих в сельской местности и поселках городского типа (рабочих поселках)</t>
  </si>
  <si>
    <t>2.</t>
  </si>
  <si>
    <t>Предоставление мер социальной поддержки педагогических работников образовательных учреждений, работающих и проживающих в сельской местности и поселках городского типа (рабочих поселках), по оплате жилого помещения и коммунальных услуг</t>
  </si>
  <si>
    <t>1.</t>
  </si>
  <si>
    <t>Сумма, (тыс.руб.)</t>
  </si>
  <si>
    <t>Наименование полномочий</t>
  </si>
  <si>
    <t>№ п/п</t>
  </si>
  <si>
    <t>Приложение 5</t>
  </si>
  <si>
    <t>от ____________№______</t>
  </si>
  <si>
    <t>Средства, выделяемые в 2013 году из регионального Фонда компенсаций на выполнение отдельных государственных полномочий органов государственной власти Пермского края, а также отдельных государственных полномочий федеральных органов государственной власти</t>
  </si>
  <si>
    <t>Средства, выделяемые в 2014-2015 годах из регионального Фонда компенсаций на выполнение отдельных государственных полномочий органов государственной власти Пермского края, а также отдельных государственных полномочий федеральных органов государственной власти</t>
  </si>
  <si>
    <t>Сумма (в тыс.руб.)</t>
  </si>
  <si>
    <t>Приложение 7</t>
  </si>
  <si>
    <t>Иные межбюджетные трансферты, выделяемые из краевого и федерального бюджетов в 2013 году</t>
  </si>
  <si>
    <t>Комплектование книжных фондов библиотек муниципальных образований</t>
  </si>
  <si>
    <t>Приобретение путевок на санаторно-курортное лечение и оздоровление работников муниципальных бюджетных учреждений при условии долевого участия органов местного самоуправления</t>
  </si>
  <si>
    <t>Капитальный ремонт и ремонт автомобильных дорого общего пользования населенных пунктов Пермского края</t>
  </si>
  <si>
    <t>Капитальный ремонт и ремонт дворовых территорий многоквартирных домов, проездов к дворовым территориям многоквартивных домов населенных пунктов Пермского края</t>
  </si>
  <si>
    <t>Реализация долглсрочной целевой программы "Противодействие наркомании и незаконному обороту наркотических средств, профилактика потребления психоактивных веществ на территории Пермского края на 2012-2015 годы"</t>
  </si>
  <si>
    <t>Приложение 8</t>
  </si>
  <si>
    <t>Иные межбюджетные трансферты, выделяемые из краевого и федерального бюджетов в 2014-2015 годах</t>
  </si>
  <si>
    <t>Приложение 9</t>
  </si>
  <si>
    <t>Межбюджетные трансферты, выделяемые из бюджетов поселений на осуществление отдельных полномочий по решению вопросов местного значения в 2013 году</t>
  </si>
  <si>
    <t>Выполнение полномочий по кассовому исполнению бюджетов сельских поселений</t>
  </si>
  <si>
    <t>Выполнение полномочий по финансовому контролю</t>
  </si>
  <si>
    <t>Наименование передаваемых полномочий</t>
  </si>
  <si>
    <t>Приложение 10</t>
  </si>
  <si>
    <t>Межбюджетные трансферты, выделяемые из бюджетов поселений на осуществление отдельных полномочий по решению вопросов местного значения в 2014-2015 годах</t>
  </si>
  <si>
    <t>ВСЕГО РАСХОДОВ:</t>
  </si>
  <si>
    <t>Бюджетные инвестиции на приобретение объектов недвижимого имущества</t>
  </si>
  <si>
    <t>440</t>
  </si>
  <si>
    <t>Бюджетные инвестиции</t>
  </si>
  <si>
    <t>400</t>
  </si>
  <si>
    <t>Обеспечение предоставленных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</si>
  <si>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5052104</t>
  </si>
  <si>
    <t>Федеральный закон от 21 декабря 1996 года № 15-ФЗ "О дополнительных гарантиях по социальной поддержке детей-сирот и детей, оставшихся без попечения родителей"</t>
  </si>
  <si>
    <t>5052100</t>
  </si>
  <si>
    <t>Социальная помощь</t>
  </si>
  <si>
    <t>5050000</t>
  </si>
  <si>
    <t>Охрана семьи и детства</t>
  </si>
  <si>
    <t>1004</t>
  </si>
  <si>
    <t>СОЦИАЛЬНАЯ ПОЛИТИКА</t>
  </si>
  <si>
    <t>1000</t>
  </si>
  <si>
    <t xml:space="preserve">Строительство здания скорой помощи </t>
  </si>
  <si>
    <t xml:space="preserve">Бюджетные инвестиции в объекты муниципальной собственности муниципальным учреждением </t>
  </si>
  <si>
    <t>410</t>
  </si>
  <si>
    <t>Государственная поддержка, предоставляемая местным бюджетам на объекты капитального строительства муниципальной собственности</t>
  </si>
  <si>
    <t>5210101</t>
  </si>
  <si>
    <t>Софинансирование расходных обязательств по исполнению полномочий органов местного самоуправления по вопросам местного значения</t>
  </si>
  <si>
    <t>5210100</t>
  </si>
  <si>
    <t>Межбюджетные трансферты</t>
  </si>
  <si>
    <t>5210000</t>
  </si>
  <si>
    <t>1020226</t>
  </si>
  <si>
    <t>Строительство объектов общегражданского назначения</t>
  </si>
  <si>
    <t>1020200</t>
  </si>
  <si>
    <t>Бюджетные инвестиции в объекты капитального строительства, не включенные в целевые программы</t>
  </si>
  <si>
    <t>1020000</t>
  </si>
  <si>
    <t xml:space="preserve">Стационарная медицинская помощь </t>
  </si>
  <si>
    <t>0901</t>
  </si>
  <si>
    <t>ЗДРАВООХРАНЕНИЕ</t>
  </si>
  <si>
    <t>0900</t>
  </si>
  <si>
    <t>Реконструкция помещения кухни с устройством тамбура в здании ДОУ №10</t>
  </si>
  <si>
    <t>ВЦП "Лицензирование, приведение в нормативное состояние муниципальных учреждений образования в муниципальном образовании "Чайковский муниципальный район" на 2013-2015 годы"</t>
  </si>
  <si>
    <t>7951300</t>
  </si>
  <si>
    <t>Целевые программы муниципального района</t>
  </si>
  <si>
    <t>7950000</t>
  </si>
  <si>
    <t>Строительство дошкольного образовательного учреждения, с.Фоки</t>
  </si>
  <si>
    <t>1020216</t>
  </si>
  <si>
    <t>Дошкольное образование</t>
  </si>
  <si>
    <t>0701</t>
  </si>
  <si>
    <t>ОБРАЗОВАНИЕ</t>
  </si>
  <si>
    <t>0700</t>
  </si>
  <si>
    <t>Сумма, тыс.рублей</t>
  </si>
  <si>
    <t>Приложение 19</t>
  </si>
  <si>
    <t xml:space="preserve">от __________ №______ </t>
  </si>
  <si>
    <t xml:space="preserve">Наименование разделов, подразделов, целевых статей, видов расходов </t>
  </si>
  <si>
    <t>Код раздела</t>
  </si>
  <si>
    <t>Код ЦСР</t>
  </si>
  <si>
    <t>Код ВР</t>
  </si>
  <si>
    <t>Распределение расходов на строительство (реконструкцию) объектов муниципального значения по разделам и подразделам, целевым статьям и видам расходов классификации расходов бюджета Чайковского муниципального района на 2013 год</t>
  </si>
  <si>
    <t>1020228</t>
  </si>
  <si>
    <t>Общее образование</t>
  </si>
  <si>
    <t>0702</t>
  </si>
  <si>
    <t>Разработка ПСД и строительство МДОУ в с.Б-Букор</t>
  </si>
  <si>
    <t>1020227</t>
  </si>
  <si>
    <t>Приложение 20</t>
  </si>
  <si>
    <t>Сумма (тыс. руб.)</t>
  </si>
  <si>
    <t>Код разд.</t>
  </si>
  <si>
    <t>Распределение расходов на строительство (реконструкцию) объектов муниципального значения по разделам и подразделам, целевым статьям и видам расходов классификации расходов бюджета Чайковского муниципального района на 2014-2015 годы</t>
  </si>
  <si>
    <t>Разработка ПСД на строительство филиала МАОУ "СОШ № 2"</t>
  </si>
  <si>
    <t>Разработка ПСД на строительство МДОУ в с.Б-Букор</t>
  </si>
  <si>
    <t>Приложение 21</t>
  </si>
  <si>
    <t>в том числе:</t>
  </si>
  <si>
    <t>1.1.</t>
  </si>
  <si>
    <t>Содержание автомобильных дорог и искусственных сооружений на них</t>
  </si>
  <si>
    <t>1.2.</t>
  </si>
  <si>
    <t>Текущий ремонт автомобильных дорог и искусственных сооружений на них</t>
  </si>
  <si>
    <t>Иные межбюджетные трансферты в бюджеты сельских поселений на капитальный ремонт и ремонт автомобильных дорог общего пользования населенных пунктов Пермского края</t>
  </si>
  <si>
    <t>Иные межбюджетные трансферты в бюджет городского поселения на капитальный ремонт и ремонт дворовых территорий многоквартирных домов, проездов к дворовым териториям многоквартирных домов населенных пунктов Пермского края</t>
  </si>
  <si>
    <t>Итого</t>
  </si>
  <si>
    <t>от ____________ № _____</t>
  </si>
  <si>
    <t>Распределение средств дорожного фонда Чайковского муниципального района на 2013 год</t>
  </si>
  <si>
    <t>Приложение 22</t>
  </si>
  <si>
    <t>от ___________ № _____</t>
  </si>
  <si>
    <t>Распределение средств дорожного фонда Чайковского муниципального района на 2014-2015 годы</t>
  </si>
  <si>
    <t>Сумма (тыс.руб.)</t>
  </si>
  <si>
    <t>Приложение 29</t>
  </si>
  <si>
    <t>Наименование муниципальных образований</t>
  </si>
  <si>
    <t>Альняшинское сельское поселение</t>
  </si>
  <si>
    <t>Большебукорское сельское поселение</t>
  </si>
  <si>
    <t>Ваньковское сельское поселение</t>
  </si>
  <si>
    <t>Зипуновское сельское поселение</t>
  </si>
  <si>
    <t>Марковское сельское поселение</t>
  </si>
  <si>
    <t>Ольховское сельское поселение</t>
  </si>
  <si>
    <t>Сосновское сельское поселение</t>
  </si>
  <si>
    <t>Уральское сельское поселение</t>
  </si>
  <si>
    <t>Фокинское сельское поселение</t>
  </si>
  <si>
    <t>Всего:</t>
  </si>
  <si>
    <t>от_____________ №________</t>
  </si>
  <si>
    <t>Межбюджетные трансферты, на капитальный ремонт и ремонт автомобильных дорог общего пользования населенных пунктов Пермского края, передаваемые в бюджеты сельских поселений в 2013 году</t>
  </si>
  <si>
    <t>Сумма  (тыс.руб.)</t>
  </si>
  <si>
    <t>Приложение 28</t>
  </si>
  <si>
    <t>Численность постоянного населения на 01.01.2011 г. (человек)</t>
  </si>
  <si>
    <t>Чайковское городское поселение</t>
  </si>
  <si>
    <t>от ____________ № _______</t>
  </si>
  <si>
    <t>Межбюджетные трансферты, передаваемые в 2014-2015 годах в бюджеты поселений на комплектование книжных фондов библиотек муниципальных образований</t>
  </si>
  <si>
    <t>2016 год</t>
  </si>
  <si>
    <t>Приложение 27</t>
  </si>
  <si>
    <t>Межбюджетные трансферты, передаваемые в 2013 году в бюджеты поселений на комплектование книжных фондов библиотек муниципальных образований</t>
  </si>
  <si>
    <t>Приложение 31</t>
  </si>
  <si>
    <t>Источники финансирования дефицита бюджета Чайковского муниципального района на 2013 год</t>
  </si>
  <si>
    <t>01 00 00 00 00 0000 000</t>
  </si>
  <si>
    <t>01 05 00 00 00 0000 000</t>
  </si>
  <si>
    <t>Изменение остатков средств на счетах по учету средств бюджетов</t>
  </si>
  <si>
    <t>01 05 02 01 05 0000 000</t>
  </si>
  <si>
    <t>Изменение остатков средств на счетах по учету средств бюджета Чайковского муниципального района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</si>
  <si>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</si>
  <si>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</si>
  <si>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</si>
  <si>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</t>
  </si>
  <si>
    <t>01 06 05 01 05 0000 000</t>
  </si>
  <si>
    <t>Возврат бюджетных кредитов, предоставленных юридическим лицам из бюджета Чайковского муниципального района в валюте Российской Федерации</t>
  </si>
  <si>
    <t>Код источников внутреннего финансирования дефицита</t>
  </si>
  <si>
    <t xml:space="preserve">Наименование  кода классификации источников внутреннего финансирования дефицита бюджета </t>
  </si>
  <si>
    <t>Источники внутреннего финансирования дефицита бюджета - всего</t>
  </si>
  <si>
    <t>от  _____________ № _______</t>
  </si>
  <si>
    <t>Приложение 32</t>
  </si>
  <si>
    <t>Источники финансирования дефицита бюджета Чайковского муниципального района на 2014-2015 годы</t>
  </si>
  <si>
    <t>Код  источников внутреннего финансирования дефицита</t>
  </si>
  <si>
    <t>Приложение 36</t>
  </si>
  <si>
    <t>от __________   № _____</t>
  </si>
  <si>
    <t>Программа предоставления бюджетных кредитов Чайковского муниципального района на 2014-2015 годы</t>
  </si>
  <si>
    <t>Наименование заемщика</t>
  </si>
  <si>
    <t xml:space="preserve">Предоставление бюджетных кредитов  из районного бюджета </t>
  </si>
  <si>
    <t>Возврат бюджетных кредитов в районный бюджет</t>
  </si>
  <si>
    <t>Физические лица (Индивидуальное жилищное строительство по программе "Сельский дом")</t>
  </si>
  <si>
    <t>Итого по району</t>
  </si>
  <si>
    <t>2014 г.</t>
  </si>
  <si>
    <t>2015 г.</t>
  </si>
  <si>
    <t>Итого                               (в тыс. руб.)</t>
  </si>
  <si>
    <t xml:space="preserve">Итого </t>
  </si>
  <si>
    <t>Приложение 35</t>
  </si>
  <si>
    <t>от __________   № ______</t>
  </si>
  <si>
    <t>Программа предоставления бюджетных кредитов Чайковского муниципального района на 2013 год</t>
  </si>
  <si>
    <t>Итого                          (тыс. руб.)</t>
  </si>
  <si>
    <t>Приложение 25</t>
  </si>
  <si>
    <t>Д О Т А Ц И И</t>
  </si>
  <si>
    <t>из районного фонда финансовой поддержки поселений на 2013 год</t>
  </si>
  <si>
    <t>Сумма                                     (тыс.руб.)</t>
  </si>
  <si>
    <t>Дотация на подтягивание уровня БО беднейших поселений</t>
  </si>
  <si>
    <t>Б.Букорское сельское поселение</t>
  </si>
  <si>
    <t>от ___________ № ______</t>
  </si>
  <si>
    <t>Дотация на пропорцио- нальное выравнивание БО</t>
  </si>
  <si>
    <t>Приложение 26</t>
  </si>
  <si>
    <t>из районного фонда финансовой поддержки поселений на 2014-2015 годы</t>
  </si>
  <si>
    <t>в том числе</t>
  </si>
  <si>
    <t>от ____________ № ______</t>
  </si>
  <si>
    <t xml:space="preserve">                                                                                                                  Приложение 30</t>
  </si>
  <si>
    <t>Приоритетный региональный проект "Сельское жилье"</t>
  </si>
  <si>
    <t>1003</t>
  </si>
  <si>
    <t xml:space="preserve">                                                                                                                  от ___________ № _____</t>
  </si>
  <si>
    <t xml:space="preserve">Иные межбюджетные трансферты, передаваемые в бюджеты поселений за счет средств регионального фонда софинансирования расходов на 2013 год </t>
  </si>
  <si>
    <t>Приложение 15</t>
  </si>
  <si>
    <t>Целевые программы,
предлагаемые к финансированию в 2013 году</t>
  </si>
  <si>
    <t>Сумма, тыс. руб.</t>
  </si>
  <si>
    <t>Долгосрочная целевая программа "Развитие внутреннего и въездного туризма в Чайковском муниципальном районе на 2012-2014 годы"</t>
  </si>
  <si>
    <t>Комплексная программа развития агропромышленного комплекса Чайковского муниципального района на 2007-2015 годы</t>
  </si>
  <si>
    <t>Долгосрочная целевая программа "Развитие малого и среднего предпринимательства в Чайковском муниципальном районе на 2012-2014 годы"</t>
  </si>
  <si>
    <t>Ведомственная целевая программа "Организация  мероприятий в сфере культуры и искусства на территории Чайковского муниципального района на 2013-2015 годы"</t>
  </si>
  <si>
    <t>Ведомственная целевая программа "Приведение в нормативное состояние автомобильных дорог общего пользования местного значения Чайковского муниципального района на 2013-2015 годы"</t>
  </si>
  <si>
    <t>Ведомственная целевая программа "Профилактика правонарушений в Чайковском муниципальном районе на 2013-2015 годы"</t>
  </si>
  <si>
    <t xml:space="preserve">Ведомственная целевая программа "Профессиональная переподготовка, повышение квалификации муниципальных служащих  и глав муниципальных образований Чайковского муниципального района на 2012- 2014 годы" </t>
  </si>
  <si>
    <t>Ведомственная целевая программа "Организация досуговой занятости детей и молодежи Чайковского муниципального района на 2013-2015 годы"</t>
  </si>
  <si>
    <t>Ведомственная целевая программа "Организация молодежных мероприятий в Чайковском муниципальном районе на 2013-2015 годы"</t>
  </si>
  <si>
    <t>ИТОГО</t>
  </si>
  <si>
    <t>Приложение 16</t>
  </si>
  <si>
    <t xml:space="preserve">Целевые программы,
предлагаемые к финансированию в 2014-2015 годах
</t>
  </si>
  <si>
    <t>от  ___________   № _________</t>
  </si>
  <si>
    <t>Наименование целевой программы</t>
  </si>
  <si>
    <t>от  ____________   № ______</t>
  </si>
  <si>
    <t>Приложение 17</t>
  </si>
  <si>
    <t>Администрация</t>
  </si>
  <si>
    <t xml:space="preserve"> Сбор информации от предприятий туристской индустрии, их информирование</t>
  </si>
  <si>
    <t>3.2.</t>
  </si>
  <si>
    <t xml:space="preserve">Сбор информации от предприятий туристской индустрии,  их информирование </t>
  </si>
  <si>
    <t>4.1.</t>
  </si>
  <si>
    <t>4.6.</t>
  </si>
  <si>
    <t>Формирование   и изготовление ежегодного единого событийного календаря  мероприятий района</t>
  </si>
  <si>
    <t>4.7.</t>
  </si>
  <si>
    <t>Разработка  и изготовление туристско-информационных буклетов</t>
  </si>
  <si>
    <t>4.8.</t>
  </si>
  <si>
    <t xml:space="preserve">Разработка и изготовление путеводителя по району </t>
  </si>
  <si>
    <t>4.9.</t>
  </si>
  <si>
    <t xml:space="preserve">Разработка  и изготовление туристической карты района </t>
  </si>
  <si>
    <t>Создание проектов в сфере туризма</t>
  </si>
  <si>
    <t>6.2.2</t>
  </si>
  <si>
    <t xml:space="preserve">Организация и проведение всемирного дня туризма </t>
  </si>
  <si>
    <t>Комитет по молодежной политике</t>
  </si>
  <si>
    <t>Создание благоприятных условий для организации позитивного социально-полезного досуга для подростков и молодежи</t>
  </si>
  <si>
    <t>Формирование муниципального задания на оказание муниципальной услуги «Организация досуговой занятости подростков и молодежи»</t>
  </si>
  <si>
    <t>Создание благоприятных условий для поддержки современных инициатив подростков и молодежи</t>
  </si>
  <si>
    <t>2.1.</t>
  </si>
  <si>
    <t>2.2.</t>
  </si>
  <si>
    <t>Создание объектов молодежной инфраструктуры</t>
  </si>
  <si>
    <t>Повышение качества оказания услуг по организации деятельности объединений по интересам для подростков и молодежи</t>
  </si>
  <si>
    <t>3.1.</t>
  </si>
  <si>
    <t>Формирование муниципального задания на оказание муниципальной услуги «Организация деятельности по повышению профессиональной компетенции специалистов сферы молодежной политики»</t>
  </si>
  <si>
    <t>Поддержка развития кадрового потенциала</t>
  </si>
  <si>
    <t>Управление сельского хозяйства</t>
  </si>
  <si>
    <t>4.6.2.</t>
  </si>
  <si>
    <t>Оформление в собственность земельных участков и введение в оборот неиспользуемых земель из земель сельскохозяйственного назначения</t>
  </si>
  <si>
    <t>Комитет по управлению имуществом</t>
  </si>
  <si>
    <t>Развитие малых форм хозяйствования</t>
  </si>
  <si>
    <t>4.7.3.2.</t>
  </si>
  <si>
    <t>Финансовая поддержка малых форм хозяйствования путем стимулирования роста производства и реализации сельскохозяйственной продукции</t>
  </si>
  <si>
    <t>4.7.3.4.</t>
  </si>
  <si>
    <t>Содействие в развитии выставочно-ярмарочной деятельности</t>
  </si>
  <si>
    <t>4.7.3.6.</t>
  </si>
  <si>
    <t xml:space="preserve">Организация и проведение конкурсов </t>
  </si>
  <si>
    <t>Управление общего и профессионального образования</t>
  </si>
  <si>
    <t>Приведение в нормативное состояние имущественных комплексов образовательных учреждений в рамках приоритетного регионального проекта "Новая школа"</t>
  </si>
  <si>
    <t>1.1</t>
  </si>
  <si>
    <t>Дошкольные образовательные учреждения</t>
  </si>
  <si>
    <t>Общеобразовательные учреждения</t>
  </si>
  <si>
    <t>1.3.</t>
  </si>
  <si>
    <t>Учреждения дополнительного образования</t>
  </si>
  <si>
    <t>Приведение в нормативное состояние имущественных комплексов  учреждений образования в соответствии с противопожарным законодательством</t>
  </si>
  <si>
    <t>Приведение в нормативное состояние школьных автобусов, предназначенных для подвоза детей к месту учебы и обратно</t>
  </si>
  <si>
    <t>3.1</t>
  </si>
  <si>
    <t>Приведение в нормативное состояние в соответствии с лицензионным, санитарным, противопожарным и антитеррористическим законодательством   имущественных комплексов образовательных учреждений как объектов капитального строительства и реконструкции</t>
  </si>
  <si>
    <t>6.1.</t>
  </si>
  <si>
    <t>МБДОУ Детский сад № 10 "Солнышко"</t>
  </si>
  <si>
    <t>Финансово-кредитная поддержка</t>
  </si>
  <si>
    <t>2.5.</t>
  </si>
  <si>
    <t>2.5.4.</t>
  </si>
  <si>
    <t>2.5.5.</t>
  </si>
  <si>
    <t>2.5.6.</t>
  </si>
  <si>
    <t>Предоставление субсидий на возмещение части затрат по изготовлению и размещению  СМСП информационно-справочных стендов туристического характера</t>
  </si>
  <si>
    <t>2.5.7.</t>
  </si>
  <si>
    <t>Предоставление субсидий субъектам малого и среднего предпринимательства на возмещение части затрат по арендной плате при оказании услуг по дополнительному образованию детей</t>
  </si>
  <si>
    <t>Имущественная поддержка</t>
  </si>
  <si>
    <t>3.2.1</t>
  </si>
  <si>
    <t>Разработка концептуального плана создания и развития промышленного (индустриального) парка</t>
  </si>
  <si>
    <t xml:space="preserve">4. </t>
  </si>
  <si>
    <t>Информационно-консультационная и образовательная поддержка</t>
  </si>
  <si>
    <t>4.4.</t>
  </si>
  <si>
    <t>Организация взаимодействия между СМПС, общеобразовательными, среднеспециальными и высшими учебными заведениями района по повышению престижа рабочих профессий учащихся</t>
  </si>
  <si>
    <t xml:space="preserve">4.5. </t>
  </si>
  <si>
    <t>Формирование и ведение реестра СМСП</t>
  </si>
  <si>
    <t xml:space="preserve">4.7. </t>
  </si>
  <si>
    <t>Организация и проведение конференций, форумов, научно-практических конференций,  круглых столов, семинаров, направленных на повышение информированности СМСП об особенностях ведения бизнеса</t>
  </si>
  <si>
    <t>Мероприятия, направленные на популяризацию предпринимательской деятельности и межрегиональное сотрудничество</t>
  </si>
  <si>
    <t>5.1.</t>
  </si>
  <si>
    <t>Организация торжественных мероприятий в рамках проведения Дня российского предпринимательства</t>
  </si>
  <si>
    <t>5.2.</t>
  </si>
  <si>
    <t>5.3.1.</t>
  </si>
  <si>
    <t>Предоставление субсидий на возмещение части затрат СМСП, связанных с участием в выставках, ярмарках, фестивалях, форумах на территории Пермского края и других регионов Российской Федерации</t>
  </si>
  <si>
    <t>Иные мероприятия по поддержке и развитию малого и среднего предпринимательства</t>
  </si>
  <si>
    <t>6.4.</t>
  </si>
  <si>
    <t>Организация и проведение конкурса инновационных разработок среди субъектов малого и среднего предпринимательства</t>
  </si>
  <si>
    <t>Управление культуры и искусства</t>
  </si>
  <si>
    <t>Развитие социально-культурных инициатив населения</t>
  </si>
  <si>
    <t>Формирование муниципального задания на оказание муниципальной услуги «Организация мероприятий в сфере культуры и искусства»</t>
  </si>
  <si>
    <t>Организация новогодней елки главы муниципального района (приобретение новогодних подарков для одаренных детей)</t>
  </si>
  <si>
    <t>Формирование и продвижение на российском и международном уровнях культурных брэндов Чайковского муниципального района</t>
  </si>
  <si>
    <t xml:space="preserve">Международная академия молодых композиторов </t>
  </si>
  <si>
    <t xml:space="preserve">1. </t>
  </si>
  <si>
    <t>Создание благоприятных условий для выражения талантов и способностей подростков и молодежи на территории Чайковского муниципального района по основным направлениям реализации интересов молодежи</t>
  </si>
  <si>
    <t>Межмуниципальный День молодёжи</t>
  </si>
  <si>
    <t xml:space="preserve">Мероприятия, посвященные Дню Победы </t>
  </si>
  <si>
    <t>Первомайское шествие</t>
  </si>
  <si>
    <t>1.4.</t>
  </si>
  <si>
    <t>Фестиваль уличной культуры</t>
  </si>
  <si>
    <t xml:space="preserve">2. </t>
  </si>
  <si>
    <t>Создание благоприятных условий для организации и проведения имиджевых молодежных массовых мероприятий, привлечения дополнительных ресурсов, расширения географии мероприятий</t>
  </si>
  <si>
    <t>Межрегиональный Форум добровольчества</t>
  </si>
  <si>
    <t>Межрегиональный арт-поход «Лето-клик»</t>
  </si>
  <si>
    <t>2.3.</t>
  </si>
  <si>
    <t>Молодёжный Форум Юга Пермского края</t>
  </si>
  <si>
    <t>2.4.</t>
  </si>
  <si>
    <t>Краевая презентация молодёжных учреждений</t>
  </si>
  <si>
    <t xml:space="preserve">Межрегиональный фестиваль «ChaikDance session» + мастер-классы </t>
  </si>
  <si>
    <t>2.6.</t>
  </si>
  <si>
    <t>Межрегиональный байк-рок-сейшен</t>
  </si>
  <si>
    <t xml:space="preserve">Текущий ремонт автомобильных дорог </t>
  </si>
  <si>
    <t>Управление культуры</t>
  </si>
  <si>
    <t>Финансовое обеспечение на оплату проезда к месту обучения и обратно, выплату суточных и командировочных обучающимся по программам повышения квалификации, переподготовки кадров</t>
  </si>
  <si>
    <t xml:space="preserve">Администрация </t>
  </si>
  <si>
    <t>Организационные мероприятия по выполнению профилактики правонарушений</t>
  </si>
  <si>
    <t>1.3</t>
  </si>
  <si>
    <t>Семинар «Формы и методы работы по профилактике правонарушений в общественных местах в подростково-молодежной среде»</t>
  </si>
  <si>
    <t>1.8.</t>
  </si>
  <si>
    <t>Создание цикла телепередач о профилактике правонарушений в общественных местах.</t>
  </si>
  <si>
    <t>Профилактика правонарушений среди несовершеннолетних</t>
  </si>
  <si>
    <t xml:space="preserve">Организация и проведение дворовой спартакиады 
</t>
  </si>
  <si>
    <t xml:space="preserve">Тематическое мероприятие – «Участковый и дети» </t>
  </si>
  <si>
    <t>Цикл мероприятий «Культура поведения в общественных местах» по особому плану</t>
  </si>
  <si>
    <t>2.7.</t>
  </si>
  <si>
    <t>Цикл передач по профилактике правонарушений, в том числе среди несовершеннолетних (наркомания, употребление спиртных напитков и пива  и т.д.)</t>
  </si>
  <si>
    <t>2.8.</t>
  </si>
  <si>
    <t>Школьные и городские конкурсы</t>
  </si>
  <si>
    <t>2.9.</t>
  </si>
  <si>
    <t>Кольцевые выставки новых изданий в библиотеках сельских поселений, изготовление выставочного модуля для организации передвижных выставок в сельских поселениях.</t>
  </si>
  <si>
    <t>2.10.</t>
  </si>
  <si>
    <t xml:space="preserve">Проект «Внедрение элементов ювенальной юстиции в деятельность судов». Создание муниципальной службы примерения в учреждении комитета по молодежной политики </t>
  </si>
  <si>
    <t>2.11.</t>
  </si>
  <si>
    <t>Цикл семинаров для несовершеннолетних правовой тематики</t>
  </si>
  <si>
    <t>2.12.</t>
  </si>
  <si>
    <t>Массовое открытое мероприятие «День права»</t>
  </si>
  <si>
    <t>2.13.</t>
  </si>
  <si>
    <t>Альтернативный абонемент</t>
  </si>
  <si>
    <t>2.14.</t>
  </si>
  <si>
    <t>Цикл тематических мероприятий «Перекресток» (для н/л осужденных к мерам наказания не связанных с лишением свободы).</t>
  </si>
  <si>
    <t>2.15.</t>
  </si>
  <si>
    <t>Издание буклетов об опыте работы, по формированию информационной культуры подростков с целью распространения опыта работы по формированию у подрастающего поколения правовой культуры библиотеками ЧМР</t>
  </si>
  <si>
    <t>Профилактика правонарушений и обеспечение безопасности граждан в жилом секторе, на улицах и других общественных местах</t>
  </si>
  <si>
    <t>3.5.</t>
  </si>
  <si>
    <t>Разработка и распространение среди населения памяток (листовок) по вопросам профилактики правонарушений, в том числе о способах защиты от преступных посягательств</t>
  </si>
  <si>
    <t>3.6.</t>
  </si>
  <si>
    <t xml:space="preserve">Организация постоянной работы по информированию граждан о способах и средствах правомерной защиты от преступных посягательств, путем проведения соответствующей разъяснительной работы в средствах массовой информации </t>
  </si>
  <si>
    <t>Обеспечение деятельности по предупреждению чрезвычайных обстоятельств</t>
  </si>
  <si>
    <t>Для повышения управления силами дежурных диспетчерских служб, руководства Администрации ЧМР в период предупреждения чрезвычайных ситуаций приобрести  носимые радиостанции</t>
  </si>
  <si>
    <t>4.2.</t>
  </si>
  <si>
    <t>Организовать прямые линии ЕДДС с социальными объектами, потенциально – опасными</t>
  </si>
  <si>
    <t>4.3.</t>
  </si>
  <si>
    <t>Совместно с главами сельских поселений проработать вопрос обеспечения безопасности граждан на воде, в местах неорганизованного отдыха,   организовать  временные спасательные посты</t>
  </si>
  <si>
    <t>В целях обеспечения мероприятий по экстренному оповещению населения сельских территорий, приобрести 1 сирену ручную</t>
  </si>
  <si>
    <t>Организовать подвижный пункт управления Главы ЧМР, Председателя КЧСиОПБ на базе автомобиля «Соболь», оборудовать его необходимым инвентарем, средствами радиосвязи, громкоговорящей связи, нетбуком</t>
  </si>
  <si>
    <t>от  _____________   № ______</t>
  </si>
  <si>
    <t>ГРБС</t>
  </si>
  <si>
    <t>Перечень мероприятий по целевым программам, предлагаемым к финансированию в 2013 году</t>
  </si>
  <si>
    <t>ВЦП «Организация досуговой занятости детей и молодежи Чайковского муниципального района  на 2013 - 2015 годы»</t>
  </si>
  <si>
    <t>ДЦП "Развитие внутреннего и въездного туризма в Чайковском муниципальном районе на 2012-2014 годы"</t>
  </si>
  <si>
    <t>Наименование целевой программы, наименование направления и мероприятия программы</t>
  </si>
  <si>
    <t>Продвижение туристического продукта</t>
  </si>
  <si>
    <t xml:space="preserve">Формирование и регулярное предоставление информации  в информационно-туристический центр Пермского края об  объектах туристской индустрии, туристских ресурсах и мероприятиях района для размещения на Пермском туристическом портале visitperm.ru.  </t>
  </si>
  <si>
    <t>Восполнение квалифицированных кадров сельского хозяйства</t>
  </si>
  <si>
    <t xml:space="preserve">   - организация и проведение конкурса "Лучшее личное подсобное хозяйство Чайковского муниципального района"</t>
  </si>
  <si>
    <t xml:space="preserve">   - организация и проведение конкурса "Лучшее крестьянское (фермерское) хозяйство Чайковского муниципального района"</t>
  </si>
  <si>
    <t>ДЦП "Развитие малого и среднего предпринимательства в Чайковском муниципальном районе на 2012-2014 годы"</t>
  </si>
  <si>
    <t>Содействие развитию молодежного предпринимательства</t>
  </si>
  <si>
    <t>ВЦП «Организация мероприятий в сфере культуры и искусства на территории Чайковского муниципального района на 2013-2015 годы»</t>
  </si>
  <si>
    <t>ВЦП «Организация молодежных мероприятий в Чайковском муниципальном районе на 2013-2015 годы»</t>
  </si>
  <si>
    <t>ВЦП "Приведение в нормативное состояние  автомобильных дорог общего пользования местного значения Чайковского муниципального района на 2013-2015 годы"</t>
  </si>
  <si>
    <t xml:space="preserve">ВЦП "Профессиональная переподготовка, повышение квалификации муниципальных служащих  и глав муниципальных образований Чайковского муниципального района на 2012- 2014 годы" </t>
  </si>
  <si>
    <t>КУИ</t>
  </si>
  <si>
    <t>Управление здравоохран.</t>
  </si>
  <si>
    <t>УОиПО</t>
  </si>
  <si>
    <t>Финуправление</t>
  </si>
  <si>
    <t>КМПФКиС</t>
  </si>
  <si>
    <t>Упр. сельского хозяйства</t>
  </si>
  <si>
    <t xml:space="preserve">Управление соц. заказа </t>
  </si>
  <si>
    <t xml:space="preserve">Земское собрание </t>
  </si>
  <si>
    <t>ВЦП "Профилактика правонарушений в Чайковском муниципальном районе на 2013-2015 годы"</t>
  </si>
  <si>
    <t xml:space="preserve">Управление культуры </t>
  </si>
  <si>
    <t>Приложение 18</t>
  </si>
  <si>
    <t>Перечень мероприятий по целевым программам, предлагаемым к финансированию в 2014-2015 годах</t>
  </si>
  <si>
    <t>3.5.1</t>
  </si>
  <si>
    <t>Создание рекламных конструкций</t>
  </si>
  <si>
    <t>Детский фестиваль искусств детей и юношества Пермского края</t>
  </si>
  <si>
    <t>Рождественский театральный фестиваль</t>
  </si>
  <si>
    <t xml:space="preserve">Капитальный ремонт автомобильных дорог и искусственных сооружений на них </t>
  </si>
  <si>
    <t>Капитальный ремонт автомобильной дороги общего пользования Чайковский-Ольховка км 0+000-км 5+560</t>
  </si>
  <si>
    <t>Цикл обучающих семинаров по формированию правовых знаний у подрастающего поколения и повышения культуры законопослушания граждан с привлечением юристов-практиков, сотрудников ОМВД, наркоконтроля, органов прокуратуры, СМИ</t>
  </si>
  <si>
    <t>Наименование муниципальных образований, приоритетных проектов</t>
  </si>
  <si>
    <t>Наименование направлений расходов</t>
  </si>
  <si>
    <t xml:space="preserve">                                                                                                                  Приложение 33</t>
  </si>
  <si>
    <t>Программа муниципальных внутренних заимствований Чайковского муниципального района на 2013-2015 годы</t>
  </si>
  <si>
    <t>2013 год</t>
  </si>
  <si>
    <t>Перечень внутренних заимствований</t>
  </si>
  <si>
    <t>Бюджетные кредиты, привлеченные в бюджет Чайковского муниципального района от других бюджетов бюджетной системы Российской Федерации</t>
  </si>
  <si>
    <t>задолженность на начало финансового года</t>
  </si>
  <si>
    <t xml:space="preserve">   привлечение средств</t>
  </si>
  <si>
    <t xml:space="preserve">   погашение основной суммы задолженности</t>
  </si>
  <si>
    <t>задолженность на конец винансового года</t>
  </si>
  <si>
    <t>Кредиты кредитных организаций в валюте Российской Федерации</t>
  </si>
  <si>
    <t>0</t>
  </si>
  <si>
    <t xml:space="preserve">                                                                                                                  Приложение 34</t>
  </si>
  <si>
    <t>Программа муниципальных гарантий Чайковского муниципального района на 2013-2015 годы</t>
  </si>
  <si>
    <t>Показатели</t>
  </si>
  <si>
    <t>Объем муниципального долга Чайковского муниципального района по предоставленным муниципальным гарантиям</t>
  </si>
  <si>
    <t>Остаток задолженности по предоставленным муниципальным гарантиям</t>
  </si>
  <si>
    <t>Предоставление муниципальных гарантий в очередном финансовом году</t>
  </si>
  <si>
    <t>Возникновение обязательств в очередном финансовом году</t>
  </si>
  <si>
    <t>Исполнение принципалами обязательств в очередном финансовом году</t>
  </si>
  <si>
    <t>Объем бюджетных ассигнований, предусмотренных на исполнение гарантий по возможным гарантийным случаям</t>
  </si>
  <si>
    <t>Приложение 37</t>
  </si>
  <si>
    <t>от ______________ № _______</t>
  </si>
  <si>
    <t xml:space="preserve">      Приостановить с 1 января 2013 года по 31 декабря 2013 года действие решения Земского собрания от 25 апреля 2007 года №255 "Об утверждении Комплексной программы развития агропромышленного комплекса Чайковского муниципального района на 2007-2015 годы" (в редакции решения Земского собрания от 26 сентября 2012 года) в части финансового обеспечения за счет средств местного бюджета в объеме 2603,0 тыс. рублей</t>
  </si>
  <si>
    <t xml:space="preserve">      Приостановить с 1 января 2014 года по 31 декабря 2014 года действие решения Земского собрания от 25 апреля 2007 года №255 "Об утверждении Комплексной программы развития агропромышленного комплекса Чайковского муниципального района на 2007-2015 годы" (в редакции решения Земского собрания от 26 сентября 2012 года) в части финансового обеспечения за счет средств местного бюджета в объеме 2529,0 тыс. рублей</t>
  </si>
  <si>
    <t xml:space="preserve">      Приостановить с 1 января 2015 года по 31 декабря 2015 года действие решения Земского собрания от 25 апреля 2007 года №255 "Об утверждении Комплексной программы развития агропромышленного комплекса Чайковского муниципального района на 2007-2015 годы" (в редакции решения Земского собрания от 26 сентября 2012 года) в части финансового обеспечения за счет средств местного бюджета в объеме 4152,0 тыс. рублей</t>
  </si>
  <si>
    <t xml:space="preserve">       Приостановить с 1 января 2013 года по 31 декабря 2015 года действие пункта 2.2 Положения о социальных гарантиях и льготах педагогическим работникам муниципальных (бюджетных и автономных) образовательных учреждений муниципального образования "Чайковский муниципальный район", утвержденного решением Земского собрания от 26 мая 2010 года №772 (в редакции решения Земского собрания от 24 ноября 2010 года №856). </t>
  </si>
  <si>
    <t>Перечень решений Земского собрания, действие которых приостанавливается в 2013-2015 годах</t>
  </si>
  <si>
    <t>Приложение 23</t>
  </si>
  <si>
    <t>Наименование объекта</t>
  </si>
  <si>
    <t>краевой бюджет</t>
  </si>
  <si>
    <t>районный бюджет</t>
  </si>
  <si>
    <t>Строительство здания скорой помощи по адресу г.Чайковский, ул.Мира, 4"а"</t>
  </si>
  <si>
    <t>Строительство детского образовательного учреждения на 150 мест, расположенного по адресу: Чайковский муниципальный район, с.Фоки, д.48</t>
  </si>
  <si>
    <t>Подготовка проекта внесения изменений в схему территориального планирования Чайковского муниципального района</t>
  </si>
  <si>
    <t xml:space="preserve">Приоритетный региональный проект «Новая школа» </t>
  </si>
  <si>
    <t>проект 2013 года</t>
  </si>
  <si>
    <t>Приложение 24</t>
  </si>
  <si>
    <t>Разработка ПСД на строительство МДОУ в с.Б.Букор</t>
  </si>
  <si>
    <t xml:space="preserve">Приоритетный региональный проект «Муниципальные дороги» </t>
  </si>
  <si>
    <t xml:space="preserve">Распределение средств на финансирование приоритетных региональных проектов и инвестиционных проектов Чайковского муниципального района на 2013 год </t>
  </si>
  <si>
    <t>Сумма                       (тыс.руб.)</t>
  </si>
  <si>
    <t>Наименование объекта, проекта</t>
  </si>
  <si>
    <t xml:space="preserve">Распределение средств на финансирование приоритетных региональных проектов и инвестиционных проектов Чайковского муниципального района на 2014-2015 годы  </t>
  </si>
  <si>
    <t>Капитальный ремонт автомобильной дороги «Чайковский-Ольховка», 0+000 км – 5+560 км</t>
  </si>
  <si>
    <t>Приложение 14</t>
  </si>
  <si>
    <t>от _________№_____</t>
  </si>
  <si>
    <t>Ведомственная структура расходов бюджета на 2014-2015 годы</t>
  </si>
  <si>
    <t>600</t>
  </si>
  <si>
    <t>Предоставление субсидий муниципальным бюджетным, автономным учреждениям и иным некоммерческим организациям</t>
  </si>
  <si>
    <t>610</t>
  </si>
  <si>
    <t>Субсидии бюджетным учреждениям</t>
  </si>
  <si>
    <t>5210200</t>
  </si>
  <si>
    <t>Финансовое обеспечение переданных органам местного самоуправления государственных полномочий</t>
  </si>
  <si>
    <t>5210208</t>
  </si>
  <si>
    <t>Обеспечение донорской кровью и ее компонентами муниципальных учреждений здравоохранения</t>
  </si>
  <si>
    <t>5210228</t>
  </si>
  <si>
    <t>Организация оказания медицинской помощи на территории Пермского края</t>
  </si>
  <si>
    <t>0902</t>
  </si>
  <si>
    <t>Амбулаторная помощь</t>
  </si>
  <si>
    <t>0909</t>
  </si>
  <si>
    <t>Другие вопросы в области здравоохранения</t>
  </si>
  <si>
    <t>0010000</t>
  </si>
  <si>
    <t>Руководство и управление в сфере установленных функций</t>
  </si>
  <si>
    <t>0010400</t>
  </si>
  <si>
    <t xml:space="preserve">Центральный аппарат </t>
  </si>
  <si>
    <t>100</t>
  </si>
  <si>
    <t>Расходы на выплату персоналу в целях обеспечения выполнения функций муниципальными органами, казенными учреждениями</t>
  </si>
  <si>
    <t>120</t>
  </si>
  <si>
    <t>Расходы на выплату персоналу муниципальных органов</t>
  </si>
  <si>
    <t>200</t>
  </si>
  <si>
    <t>Закупка товаров, работ и услуг для муниципальных нужд</t>
  </si>
  <si>
    <t>240</t>
  </si>
  <si>
    <t>Иные закупки товаров, работ и услуг для муниципальных нужд</t>
  </si>
  <si>
    <t>800</t>
  </si>
  <si>
    <t>Иные бюджетные ассигнования</t>
  </si>
  <si>
    <t>850</t>
  </si>
  <si>
    <t>Уплата налогов, сборов и иных платежей в бюджетную систему Российской Федерации</t>
  </si>
  <si>
    <t>5220000</t>
  </si>
  <si>
    <t>Региональные целевые программы</t>
  </si>
  <si>
    <t>5222600</t>
  </si>
  <si>
    <t>Долгосрочная целевая программа "Противодействие наркомании и незаконному обороту наркотических средств, профилактика потребления психоактивных веществ на территории Пермского края на 2012-2015 годы"</t>
  </si>
  <si>
    <t>7951000</t>
  </si>
  <si>
    <t>ВЦП "Профессиональная переподготовка, повышение квалификации муниципальных служащих и глав муниципальных образований Чайковского муниципального района на 2012-2014 годы"</t>
  </si>
  <si>
    <t xml:space="preserve">Социальное обеспечение населения </t>
  </si>
  <si>
    <t>5055100</t>
  </si>
  <si>
    <t>Предоставление мер социальной поддержки отдельным категориям граждан, работающим в сельсокй местности и поселках городского типа (рабочих поселках), по оплате жилого помещенияии коммунальных услуг</t>
  </si>
  <si>
    <t>300</t>
  </si>
  <si>
    <t>Социальное обеспечение и иные выплаты населению</t>
  </si>
  <si>
    <t>310</t>
  </si>
  <si>
    <t>Публичные нормативные социальные выплаты гражданам</t>
  </si>
  <si>
    <t>4230000</t>
  </si>
  <si>
    <t>Учреждения по внешкольной работе с детьми</t>
  </si>
  <si>
    <t>4239900</t>
  </si>
  <si>
    <t>Предоставление услуги в сфере дополнительного образования</t>
  </si>
  <si>
    <t>5080000</t>
  </si>
  <si>
    <t>Социальные гарантиии и льготы педагогическим работникам муниципальных образовательных учреждений</t>
  </si>
  <si>
    <t>5080100</t>
  </si>
  <si>
    <t>Надбавки педагогическим работникам муниципальных образовательных учреждений</t>
  </si>
  <si>
    <t>0707</t>
  </si>
  <si>
    <t>Молодежная политика и оздоровление детей</t>
  </si>
  <si>
    <t>4320000</t>
  </si>
  <si>
    <t>Мероприятия по проведению оздоровительной кампании детей</t>
  </si>
  <si>
    <t>4321000</t>
  </si>
  <si>
    <t>Мероприятия по оздоровлению детей</t>
  </si>
  <si>
    <t>5210226</t>
  </si>
  <si>
    <t>0800</t>
  </si>
  <si>
    <t>КУЛЬТУРА И КИНЕМАТОГРАФИЯ</t>
  </si>
  <si>
    <t>0801</t>
  </si>
  <si>
    <t>Культура</t>
  </si>
  <si>
    <t>4400000</t>
  </si>
  <si>
    <t>Учреждения культуры и мероприятия в сфере культуры и кинематографии</t>
  </si>
  <si>
    <t>4400200</t>
  </si>
  <si>
    <t>500</t>
  </si>
  <si>
    <t>540</t>
  </si>
  <si>
    <t>Предоставление услуги в сфере культуры и искусства</t>
  </si>
  <si>
    <t>620</t>
  </si>
  <si>
    <t>Субсидии автономным учреждениям</t>
  </si>
  <si>
    <t>4410000</t>
  </si>
  <si>
    <t>Музеи и постоянные выставки</t>
  </si>
  <si>
    <t>4419900</t>
  </si>
  <si>
    <t>4420000</t>
  </si>
  <si>
    <t>Библиотеки</t>
  </si>
  <si>
    <t>4429900</t>
  </si>
  <si>
    <t>7950200</t>
  </si>
  <si>
    <t>7950300</t>
  </si>
  <si>
    <t>ВЦП "Организация мероприятий в сфере культуры и искусства на территории Чайковского муниципального района на 2013-2015 годы"</t>
  </si>
  <si>
    <t>0804</t>
  </si>
  <si>
    <t>Другие вопросы в области культуры, кинематографии</t>
  </si>
  <si>
    <t>4520000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</si>
  <si>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</si>
  <si>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4529900</t>
  </si>
  <si>
    <t>Предоставление услуги в сфере обеспечения выполнения функций муниципальных учреждений</t>
  </si>
  <si>
    <t>Социальные гарантии и льготы педагогическим работникам муниципальных образовательных учреждений</t>
  </si>
  <si>
    <t>5080200</t>
  </si>
  <si>
    <t>Единовременные пособия педагогическим работникам муниципальных образовательных учреждений</t>
  </si>
  <si>
    <t>4200000</t>
  </si>
  <si>
    <t>Детские дошкольные учреждения</t>
  </si>
  <si>
    <t>4209800</t>
  </si>
  <si>
    <t>Средства на повышение фонда оплаты труда педагогических работников  дошкольных учреждений</t>
  </si>
  <si>
    <t>870</t>
  </si>
  <si>
    <t>Резервные средства</t>
  </si>
  <si>
    <t>4209900</t>
  </si>
  <si>
    <t>Предоставление услуги в сфере дошкольного образования</t>
  </si>
  <si>
    <t>5210102</t>
  </si>
  <si>
    <t>Реализация региональных проектов</t>
  </si>
  <si>
    <t>5210214</t>
  </si>
  <si>
    <t>4210000</t>
  </si>
  <si>
    <t>Школы-детские сады, школы начальные, неполные средние и средние</t>
  </si>
  <si>
    <t>4215500</t>
  </si>
  <si>
    <t>Обеспечение подвоза учащихся к месту учебы</t>
  </si>
  <si>
    <t>4219900</t>
  </si>
  <si>
    <t>Предоставление услуги в сфере общего образования</t>
  </si>
  <si>
    <t>5210211</t>
  </si>
  <si>
    <t>Обеспечение государственных гарантий на получение общедоступного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</t>
  </si>
  <si>
    <t>5210212</t>
  </si>
  <si>
    <t>Организация предоставления общедоступного и бесплатного дошкольного, начального общего, основного общего, среднего (полного)общего образования по основным общеобразовательным программам  в специальных (коррекционных) образовательных учреждениях для обучающихся, воспитанников с ограниченными возможностями здоровья, специальных учебно-воспитательных учреждениях открытого типа, оздоровительных образовательных учреждениях санаторного типа для детей нуждающихся в длительном лечении</t>
  </si>
  <si>
    <t>5210224</t>
  </si>
  <si>
    <t>Предоставление социальных гарантий и льгот педагогическим работникам образовательных учреждений</t>
  </si>
  <si>
    <t>320</t>
  </si>
  <si>
    <t>Социальные выплаты гражданам, кроме публичных нормативных социальных выплат</t>
  </si>
  <si>
    <t>810</t>
  </si>
  <si>
    <t>Субсидии юридическим лицам (кроме муниципальных учреждений) и физическим лицам - производителям товаров, работ, услуг</t>
  </si>
  <si>
    <t>0709</t>
  </si>
  <si>
    <t>Другие вопросы в области образования</t>
  </si>
  <si>
    <t>4350000</t>
  </si>
  <si>
    <t>Учреждения, обеспечивающие предоставление услуг в сфере образования</t>
  </si>
  <si>
    <t>4359900</t>
  </si>
  <si>
    <t>4360000</t>
  </si>
  <si>
    <t>Мероприятия в области образования</t>
  </si>
  <si>
    <t>4367900</t>
  </si>
  <si>
    <t>Конкурс "Учитель года"</t>
  </si>
  <si>
    <t>5210218</t>
  </si>
  <si>
    <t>Выплата компенсации части родительской платы за содержание ребенка в муниципальных образовательных организациях, реализующих основную общеобразовательную программу дошкольного образования (включая расходы на администрирование выплаты)</t>
  </si>
  <si>
    <t>4950000</t>
  </si>
  <si>
    <t>Предоставление пособий семьям, имеющим детей в возрасте от 1,5 до 5 лет, не посещающих муниципальные дошкольные образовательные учреждения</t>
  </si>
  <si>
    <t>5054700</t>
  </si>
  <si>
    <t>Предоставление мер социальной поддержки педагогическим работникам образовательных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</si>
  <si>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5055300</t>
  </si>
  <si>
    <t>Закон Пермской области от 09.09.1996 № 533-83 "Об охране семьи, материнства, отцовства и детства"</t>
  </si>
  <si>
    <t>5055308</t>
  </si>
  <si>
    <t>5055309</t>
  </si>
  <si>
    <t>5056000</t>
  </si>
  <si>
    <t>Закон Пермского края от 29.06.2010 г. № 642-ПК "О стипендиальном обеспечении и дополнительных формах материальной поддержки обучающихся в общеобразовательных учреждениях, образовательных начального и среднего профессионального образования"</t>
  </si>
  <si>
    <t>5056002</t>
  </si>
  <si>
    <t>340</t>
  </si>
  <si>
    <t>Стипендии</t>
  </si>
  <si>
    <t>5058500</t>
  </si>
  <si>
    <t>Оказание других видов социальной помощи</t>
  </si>
  <si>
    <t>5058509</t>
  </si>
  <si>
    <t>Дополнительные меры социальные поддержки отдельных категорий лиц, которым присуждены ученые степени кандидата доктора наук, работающих в учреждениях общего, начального и среднего профессионального образования</t>
  </si>
  <si>
    <t>330</t>
  </si>
  <si>
    <t>Публичные нормативные выплаты гражданам несоциального характера</t>
  </si>
  <si>
    <t>5058600</t>
  </si>
  <si>
    <t>Мероприятия в области социальной политики</t>
  </si>
  <si>
    <t>5058601</t>
  </si>
  <si>
    <t>Компенсационные выплаты родителям (законным представителям) обучающихся в 10-х и 11-х классов, проживающих на территории сельских поселений, в части затрат по проезду детей к месту учебы</t>
  </si>
  <si>
    <t>5058603</t>
  </si>
  <si>
    <t>Компенсационные выплаты родителям учащихся в части затрат по проеезду детей к метсу учебы в начале учебной недели и обратно в конце учебной недели</t>
  </si>
  <si>
    <t>5058604</t>
  </si>
  <si>
    <t>Компенсационные выплаты родителям в части затрат по проживанию учащихся к месту учебы</t>
  </si>
  <si>
    <t>7950700</t>
  </si>
  <si>
    <t>ВЦП "Организация досуговой занятости детей и молодежи Чайковского муниципального района на 2013-2015 годы</t>
  </si>
  <si>
    <t>7950900</t>
  </si>
  <si>
    <t>ВЦП "Организация молодежных мероприятий в Чайковском муниципальном районе на 2013-2015 годы"</t>
  </si>
  <si>
    <t>1100</t>
  </si>
  <si>
    <t>ФИЗИЧЕСКАЯ КУЛЬТУРА И СПОРТ</t>
  </si>
  <si>
    <t>1101</t>
  </si>
  <si>
    <t>Физическая культура</t>
  </si>
  <si>
    <t>5120000</t>
  </si>
  <si>
    <t>Физкультурно-оздоровительная работа и спортивные мероприятия</t>
  </si>
  <si>
    <t>5129700</t>
  </si>
  <si>
    <t>Расходы на проведение спортивных мероприятий</t>
  </si>
  <si>
    <t>0100</t>
  </si>
  <si>
    <t>ОБЩЕГОСУДАРСТВЕННЫЕ ВОПРОСЫ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</si>
  <si>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</si>
  <si>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</si>
  <si>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5210207</t>
  </si>
  <si>
    <t>Обслуживание лицевых счетов органов государственной власти Пермского края, государственных краевых учреждений</t>
  </si>
  <si>
    <t>5210500</t>
  </si>
  <si>
    <t>Межбюджетные трансферты из бюджетов поселений в соответствии с заключенными соглашениями</t>
  </si>
  <si>
    <t>5210502</t>
  </si>
  <si>
    <t>Выполнение части полномочий по кассовому исполнению бюджетов сельских поселений</t>
  </si>
  <si>
    <t>0111</t>
  </si>
  <si>
    <t>Резервные фонды</t>
  </si>
  <si>
    <t>0700000</t>
  </si>
  <si>
    <t>0700400</t>
  </si>
  <si>
    <t xml:space="preserve">Резервный фонд администрации муниципального района </t>
  </si>
  <si>
    <t>0113</t>
  </si>
  <si>
    <t>Другие общегосударственные вопросы</t>
  </si>
  <si>
    <t>0920000</t>
  </si>
  <si>
    <t xml:space="preserve">Реализация государственных функций, связанных с общегосударственным управлением </t>
  </si>
  <si>
    <t>0920300</t>
  </si>
  <si>
    <t>Выполнение других обязательств государства</t>
  </si>
  <si>
    <t>0920700</t>
  </si>
  <si>
    <t>Нераспределенные средства регионального фонда софинансирования расходов</t>
  </si>
  <si>
    <t>0400</t>
  </si>
  <si>
    <t>НАЦИОНАЛЬНАЯ ЭКОНОМИКА</t>
  </si>
  <si>
    <t>0412</t>
  </si>
  <si>
    <t xml:space="preserve">Другие вопросы в области национальной экономики </t>
  </si>
  <si>
    <t>0500</t>
  </si>
  <si>
    <t>ЖИЛИЩНО-КОММУНАЛЬНОЕ ХОЗЯЙСТВО</t>
  </si>
  <si>
    <t>0502</t>
  </si>
  <si>
    <t>Коммунальное хозяйство</t>
  </si>
  <si>
    <t>1400</t>
  </si>
  <si>
    <t>МЕЖБЮДЖЕТНЫЕ ТРАНСФЕРТЫ ОБЩЕГО ХАРАКТЕРА БЮДЖЕТАМ СУБЪЕКТОВ РОССИЙСКОЙ ФЕДЕРАЦИИ И МУНИЦИПАЛЬНЫХ ОБРАЗОВАНИЙ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</si>
  <si>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</si>
  <si>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</si>
  <si>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5160000</t>
  </si>
  <si>
    <t>Выравнивание бюджетной обеспеченности</t>
  </si>
  <si>
    <t>5160300</t>
  </si>
  <si>
    <t>Выравнивание бюджетной обеспеченности поселений из районного фонда финансовой поддержки поселений</t>
  </si>
  <si>
    <t>510</t>
  </si>
  <si>
    <t>Дотации</t>
  </si>
  <si>
    <t>9999</t>
  </si>
  <si>
    <t xml:space="preserve">УСЛОВНО УТВЕРЖДЕННЫЕ РАСХОДЫ   </t>
  </si>
  <si>
    <t>9990000</t>
  </si>
  <si>
    <t>Условно утвержденные расходы</t>
  </si>
  <si>
    <t>999</t>
  </si>
  <si>
    <t>0900000</t>
  </si>
  <si>
    <t>Реализация государственной политики в области приватизации и управления государственной и муниципальной собственностью</t>
  </si>
  <si>
    <t>0900400</t>
  </si>
  <si>
    <t>Оценка недвижимости , признание прав и регулирование отношений по муниципальной собственности</t>
  </si>
  <si>
    <t>0909900</t>
  </si>
  <si>
    <t>Предоставление услуги в сфере владения, пользования и распоряжения имуществом</t>
  </si>
  <si>
    <t>0300</t>
  </si>
  <si>
    <t>НАЦИОНАЛЬНАЯ БЕЗОПАСНОСТЬ И ПРАВООХРАНИТЕЛЬНАЯ ДЕЯТЕЛЬНОСТЬ</t>
  </si>
  <si>
    <t>0310</t>
  </si>
  <si>
    <t>Обеспечение пожарной безопасности</t>
  </si>
  <si>
    <t>0920311</t>
  </si>
  <si>
    <t>Средства на исполнение решений судов, вступивших в законную силу</t>
  </si>
  <si>
    <t>830</t>
  </si>
  <si>
    <t>Исполнение судебных актов</t>
  </si>
  <si>
    <t>0405</t>
  </si>
  <si>
    <t>Сельское хозяйство и рыболовство</t>
  </si>
  <si>
    <t>7950100</t>
  </si>
  <si>
    <t>Комплексная программа развития агропомышленного комплекса Чайковского муниципального района на 2007-2015 годы</t>
  </si>
  <si>
    <t>3510000</t>
  </si>
  <si>
    <t>Поддержка коммунального хозяйства</t>
  </si>
  <si>
    <t>3510500</t>
  </si>
  <si>
    <t>Мероприятия в области коммунального хозяйства</t>
  </si>
  <si>
    <t>3510550</t>
  </si>
  <si>
    <t>Техническая эксплуатация газопроводов</t>
  </si>
  <si>
    <t>0102</t>
  </si>
  <si>
    <t>Функционирование высшего должностного лица субъекта Российской Федерации и органа местного самоуправления</t>
  </si>
  <si>
    <t>0017000</t>
  </si>
  <si>
    <t>Глава муниципального района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</si>
  <si>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</si>
  <si>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</si>
  <si>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5210201</t>
  </si>
  <si>
    <t>Составление протоколов об административных правонарушениях</t>
  </si>
  <si>
    <t>5210205</t>
  </si>
  <si>
    <t xml:space="preserve">Образование комиссий по делам несовершенолетних и защите их прав и организация их деятельности </t>
  </si>
  <si>
    <t>5210215</t>
  </si>
  <si>
    <t>Осуществление полномочий по регулированию тарифов на перевозки пассажиров и 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междугороднего сообщений</t>
  </si>
  <si>
    <t>5210217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</si>
  <si>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</si>
  <si>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0013800</t>
  </si>
  <si>
    <t>Государственная регистрация актов гражданского состояния</t>
  </si>
  <si>
    <t>0920313</t>
  </si>
  <si>
    <t>Расходы на информирование населения через средства массовой информации, публикации нормативных актов</t>
  </si>
  <si>
    <t>0920314</t>
  </si>
  <si>
    <t>Взносы в Совет муниципальных образований</t>
  </si>
  <si>
    <t>5210202</t>
  </si>
  <si>
    <t>Обеспечение хранения, комплектования, учета и использования архивных документов архивного фонда</t>
  </si>
  <si>
    <t>0309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</si>
  <si>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</si>
  <si>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2190000</t>
  </si>
  <si>
    <t>Мероприятия по гражданской обороне</t>
  </si>
  <si>
    <t>2199900</t>
  </si>
  <si>
    <t>Обеспечение функционирования учреждений по гражданской обороне и чрезвычайным ситуациям</t>
  </si>
  <si>
    <t>110</t>
  </si>
  <si>
    <t>Расходы на выплату персоналу казенных учреждений</t>
  </si>
  <si>
    <t>0314</t>
  </si>
  <si>
    <t>Другие вопросы в области национальной безопасности и правоохранительной деятельности</t>
  </si>
  <si>
    <t>0401</t>
  </si>
  <si>
    <t>Общеэкономические вопросы</t>
  </si>
  <si>
    <t>3200000</t>
  </si>
  <si>
    <t>Учреждения, обеспечивающие предоставление услуг в области строительства и развития инфраструктуры</t>
  </si>
  <si>
    <t>3209900</t>
  </si>
  <si>
    <t>Обеспечение деятельности подведомственных учреждений</t>
  </si>
  <si>
    <t>0409</t>
  </si>
  <si>
    <t>Дорожное хозяйство (дорожные фонды)</t>
  </si>
  <si>
    <t>3150000</t>
  </si>
  <si>
    <t>Дорожное хозяйство</t>
  </si>
  <si>
    <t>7950500</t>
  </si>
  <si>
    <t>ВЦП "Приведение в нормативное состояние автомобильных дорог общего пользования местного значения Чайковского муниципального района на 2013-2015 годы"</t>
  </si>
  <si>
    <t>7950400</t>
  </si>
  <si>
    <t>ДЦП "Развитие малого и среднего предпинимательства в Чайковском муниципальном районе на 2012-2014 годы"</t>
  </si>
  <si>
    <t>Субсидии юридическим лицам (кроме государственных учреждений) и физическим лицам - производителям товаров, работ, услуг</t>
  </si>
  <si>
    <t>7950800</t>
  </si>
  <si>
    <t>1001</t>
  </si>
  <si>
    <t>Пенсионное обеспечение</t>
  </si>
  <si>
    <t>4910000</t>
  </si>
  <si>
    <t>Пенсии за выслугу лет</t>
  </si>
  <si>
    <t>4910400</t>
  </si>
  <si>
    <t>Пенсии за выслугу лет лицам, замещавшим должности муниципальной службы и лицам, замещавших выборные муниципальные должности</t>
  </si>
  <si>
    <t>5053400</t>
  </si>
  <si>
    <t>Обеспечение жильем инвалидов войны 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семьи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</si>
  <si>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5053401</t>
  </si>
  <si>
    <t>Обеспечение 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</si>
  <si>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Социальные выплаты гражданам, кроме публичных нормативых социальных выплат</t>
  </si>
  <si>
    <t>5053402</t>
  </si>
  <si>
    <t>Обеспечение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</t>
  </si>
  <si>
    <t>5055000</t>
  </si>
  <si>
    <t>Закон Пермского края от 08.12.2006 г. № 30-КЗ "Об обеспечении работников учреждений бюджетной сферы Пермского края путевками на санаторно-курортное лечение и оздоровление"</t>
  </si>
  <si>
    <t>5059000</t>
  </si>
  <si>
    <t>Обеспечение работников учреждений бюджетной сферы Чайковского муниципального района путевками на санаторно-курортное лечение и оздоровление</t>
  </si>
  <si>
    <t>5052102</t>
  </si>
  <si>
    <t xml:space="preserve">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 </t>
  </si>
  <si>
    <t>5055500</t>
  </si>
  <si>
    <t>Реализация мер социальной поддержки отдельных категорий граждан (реабилитированные лица и лица, признанные пострадавшими от политических репрессий</t>
  </si>
  <si>
    <t>5055532</t>
  </si>
  <si>
    <t>Обеспечение жилыми помещениями реабилитированных лиц, имеющих инвалидность или явлдяющихся пенсионерами, и проживающих совместно членов их семей</t>
  </si>
  <si>
    <t>0103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</si>
  <si>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</si>
  <si>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0017200</t>
  </si>
  <si>
    <t xml:space="preserve">Депутаты Земского собрания </t>
  </si>
  <si>
    <t>0017100</t>
  </si>
  <si>
    <t>Руководитель Контрольно-счетной палаты</t>
  </si>
  <si>
    <t>5210504</t>
  </si>
  <si>
    <t xml:space="preserve">Наименование главных распорядителей средств, разделов, подразделов, целевых статей, видов расходов </t>
  </si>
  <si>
    <t>Код  ГРБС</t>
  </si>
  <si>
    <t>Код     ЦСР</t>
  </si>
  <si>
    <t>Приложение 12</t>
  </si>
  <si>
    <t>Региональные целеве программы</t>
  </si>
  <si>
    <t>Предоставление мео социальной поддержки отдельным категориям граждан,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</si>
  <si>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 xml:space="preserve">от __________ № _______ </t>
  </si>
  <si>
    <t xml:space="preserve">Распределение бюджетных ассигнований по разделам и подразделам, целевым статьям и видам расходов классификации расходов бюджета Чайковского муниципального района на 2014-2015 годы </t>
  </si>
  <si>
    <t>Приложение 13</t>
  </si>
  <si>
    <t>Ведомственная структура расходов бюджета на 2013 год</t>
  </si>
  <si>
    <t>4209700</t>
  </si>
  <si>
    <t>Содержание муниципальных учреждений, находящихся на реконструкции</t>
  </si>
  <si>
    <t>ВЦП "Лицензирование, приведение в нормативное состояние муниципальных учреждений образования в муниципальном образовании "Чайковский муниципальный район" на 2010-2015 годы"</t>
  </si>
  <si>
    <t>2990000</t>
  </si>
  <si>
    <t>Расходы районного бюджета на формирование земельных участков, государственная собственность на которые не разграничена и их постановку на государственный кадастровый учет для бесплатного предоставления многодетным семьям</t>
  </si>
  <si>
    <t>3150800</t>
  </si>
  <si>
    <t>Капитальный ремонт и ремонт автомобильных дорог общего пользования населенных пунктов Пермского края</t>
  </si>
  <si>
    <t>3150900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</si>
  <si>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Пермского края</t>
  </si>
  <si>
    <t>3380000</t>
  </si>
  <si>
    <t>Мероприятия в области строительства, архитектуры и градостроительства</t>
  </si>
  <si>
    <t>3380100</t>
  </si>
  <si>
    <t>Мероприятия в области территориального планирования</t>
  </si>
  <si>
    <t>Социальное обеспечение населения</t>
  </si>
  <si>
    <t>Сумма,           тыс.руб.</t>
  </si>
  <si>
    <t>Приложение 11</t>
  </si>
  <si>
    <t>Оценка недвижимости, признание прав и регулирование отношений по муниципальной собственности</t>
  </si>
  <si>
    <t>ВЦП  "Профилактика правонарушений в Чайковском муниципальном районе на 2013-2015 годы"</t>
  </si>
  <si>
    <t>ВЦП "Приведение в нормативное состояние автомобильных дорог  общего пользования местного значения Чайковского муниципального района на 2013-2015 годы"</t>
  </si>
  <si>
    <t>ВЦП  "Лицензирование, приведение в нормативное состояние муниципальных учреждений образования в муниципальном образовании "Чайковский муниципальный район" на 2013-2015 годы"</t>
  </si>
  <si>
    <t>Предоставление мер социальной поддержки отдельным категориям граждан,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</si>
  <si>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от __________ № ______</t>
  </si>
  <si>
    <t>Распределение бюджетных ассигнований по разделам и подразделам, целевым статьям и видам расходов классификации расходов бюджета Чайковского муниципального района на 2013 год</t>
  </si>
  <si>
    <t>Приложение 6</t>
  </si>
  <si>
    <t>Организация оказания медицинской помощи на территории Пермского края в соответствии с территориальной программой государственных гарантий оказания гражданам Российской Федерации бесплатной медицинской помощи</t>
  </si>
  <si>
    <t>УПРАВЛЕНИЕ ЗДРАВООХРАНЕНИЯ АДМИНИСТРАЦИИ ЧАЙКОВСКОГО МУНИЦИПАЛЬНОГО РАЙОНА</t>
  </si>
  <si>
    <t>УПРАВЛЕНИЕ КУЛЬТУРЫ И ИСКУССТВА АДМИНИСТРАЦИИ ЧАЙКОВСКОГО МУНИЦИПАЛЬНОГО РАЙОНА</t>
  </si>
  <si>
    <t>УПРАВЛЕНИЕ ОБЩЕГО И ПРОФЕССИОНАЛЬНОГО ОБРАЗОВАНИЯ АДМИНИСТРАЦИИ ЧАЙКОВСКОГО МУНИЦИПАЛЬНОГО РАЙОНА</t>
  </si>
  <si>
    <t>КОМИТЕТ ПО МОЛОДЕЖНОЙ ПОЛИТИКЕ, ФИЗИЧЕСКОЙ КУЛЬТУРЕ И СПОРТУ АДМИНИСТРАЦИИ ЧАЙКОВСКОГО МУНИЦИПАЛЬНОГО РАЙОНА</t>
  </si>
  <si>
    <t>ФИНАНСОВОВЕ УПРАВЛЕНИЕ АДМИНИСТРАЦИИ ЧАЙКОВСКОГО МУНИЦИПАЛЬНОГО РАЙОНА</t>
  </si>
  <si>
    <t>КОМИТЕТ ПО УПРАВЛЕНИЮ ИМУЩЕСТВОМ АДМИНИСТРАЦИИ ЧАЙКОВСКОГО МУНИЦИПАЛЬНОГО РАЙОНА</t>
  </si>
  <si>
    <t>АДМИНИСТРАЦИЯ ЧАЙКОВСКОГО МУНИЦИПАЛЬНОГО РАЙОНА</t>
  </si>
  <si>
    <t>ЗЕМСКОЕ СОБРАНИЕ ЧАЙКОВСКОГО МУНИЦИПАЛЬНОГО РАЙОНА</t>
  </si>
  <si>
    <t>УПРАВЛЕНИЕ СЕЛЬСКОГО ХОЗЯЙСТВА АДМИНИСТРАЦИИ ЧАЙКОВСКОГО МУНИЦИПАЛЬНОГО РАЙОНА</t>
  </si>
  <si>
    <t>КОНТРОЛЬНО-СЧЕТНАЯ ПАЛАТА ЧАЙКОВСКОГО МУНИЦИПАЛЬНОГО РАЙОНА</t>
  </si>
  <si>
    <t>УПРАВЛЕНИЕ СОЦИАЛЬНОГО ЗАКАЗА АДМИНИСТРАЦИИ ЧАЙКОВСКОГО МУНИЦИПАЛЬНОГО РАЙОНА</t>
  </si>
  <si>
    <t>УПРАВЛЕНИЕ ОБЩЕГО И ПРФЕССИОНАЛЬНОГО ОБРАЗОВАНИЯ АДМИНИСТРАЦИИ ЧАЙКОВСКОГО МУНИЦИПАЛЬНОГО РАЙОНА</t>
  </si>
  <si>
    <t>ФИНАНСОВОЕ УПРАВЛЕНИЕ АДМИНИСТРАЦИИ ЧАЙКОВСКОГО МУНИЦИПАЛЬНОГО РАЙОНА</t>
  </si>
  <si>
    <t>Ведомственная целевая программа "Лицензирование, приведение в нормативное состояние муниципальных учреждений образования в муниципальном образовании "Чайковский муниципальный район" на 2013-2015 годы"</t>
  </si>
  <si>
    <t>ВЦП «Организация досуговой занятости детей и молодежи Чайковского муниципального района  на 2013-2015 годы»</t>
  </si>
  <si>
    <t xml:space="preserve">ВЦП "Профессиональная переподготовка, повышение квалификации муниципальных служащих и глав муниципальных образований Чайковского муниципального района на 2012-2014 годы" </t>
  </si>
  <si>
    <t>Формирование и изготовление ежегодного единого событийного календаря  мероприятий района</t>
  </si>
  <si>
    <t>Приведение в нормативное состояние в соответствии с санитарно-гигиеническими требованиями территории и имущественных комплексов образовательных учреждений</t>
  </si>
  <si>
    <t>Предоставление субсидий СМСП, реализующих проекты в сфере развития внутреннего и въездного  туризма</t>
  </si>
  <si>
    <t>Предоставление субсидий СМСП, реализующих проекты в сфере народных промыслов и ремесел</t>
  </si>
  <si>
    <t>Сбор информации от предприятий туристской индустрии, их информирование</t>
  </si>
  <si>
    <t>в т.ч. в рамках ВЦП "Лицензирование, приведение в нормативное состояние муниципальных учреждений образования в муниципальном образовании "Чайковский муниципальный район" на 2013-2015 годы"</t>
  </si>
  <si>
    <t>Нераспределенный остаток средств регионального фонда софинансирования расходов</t>
  </si>
  <si>
    <t>в т.ч. в рамках ВЦП "Приведение в нормативное состояние автомобильных дорог общего пользования местного значения  Чайковского муниципального района на 2013-2015 годы"</t>
  </si>
  <si>
    <t xml:space="preserve">Наименование кода классификации источников внутреннего финансирования дефицита бюджета </t>
  </si>
</sst>
</file>

<file path=xl/styles.xml><?xml version="1.0" encoding="utf-8"?>
<styleSheet xmlns="http://schemas.openxmlformats.org/spreadsheetml/2006/main">
  <numFmts count="9">
    <numFmt numFmtId="164" formatCode="0.0"/>
    <numFmt numFmtId="165" formatCode="000"/>
    <numFmt numFmtId="166" formatCode="#,##0.000"/>
    <numFmt numFmtId="167" formatCode="000000"/>
    <numFmt numFmtId="168" formatCode="0.000"/>
    <numFmt numFmtId="169" formatCode="_-* #,##0.000_р_._-;\-* #,##0.000_р_._-;_-* &quot;-&quot;???_р_._-;_-@_-"/>
    <numFmt numFmtId="170" formatCode="#,##0.000_ ;\-#,##0.000\ "/>
    <numFmt numFmtId="171" formatCode="#,##0.000_р_."/>
    <numFmt numFmtId="172" formatCode="#,##0_р_."/>
  </numFmts>
  <fonts count="55">
    <font>
      <sz val="10"/>
      <name val="Arial"/>
    </font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  <font>
      <sz val="8"/>
      <name val="Arial"/>
    </font>
    <font>
      <sz val="9.5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14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"/>
    </font>
    <font>
      <sz val="12"/>
      <name val="Arial"/>
      <family val="2"/>
      <charset val="204"/>
    </font>
    <font>
      <sz val="11"/>
      <name val="Times New Roman"/>
      <family val="1"/>
    </font>
    <font>
      <b/>
      <sz val="13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2"/>
      <name val="Times New Roman"/>
      <family val="1"/>
    </font>
    <font>
      <b/>
      <sz val="14"/>
      <name val="Times New Roman Cyr"/>
      <family val="1"/>
      <charset val="204"/>
    </font>
    <font>
      <sz val="11"/>
      <name val="Times New Roman Cyr"/>
      <family val="1"/>
      <charset val="204"/>
    </font>
    <font>
      <sz val="13"/>
      <name val="Times New Roman Cyr"/>
      <family val="1"/>
      <charset val="204"/>
    </font>
    <font>
      <sz val="13"/>
      <name val="Times New Roman"/>
      <family val="1"/>
      <charset val="204"/>
    </font>
    <font>
      <sz val="13"/>
      <name val="Times New Roman"/>
      <family val="1"/>
    </font>
    <font>
      <b/>
      <sz val="13"/>
      <name val="Times New Roman"/>
      <family val="1"/>
      <charset val="204"/>
    </font>
    <font>
      <sz val="12"/>
      <name val="Times New Roman Cyr"/>
      <charset val="204"/>
    </font>
    <font>
      <sz val="14"/>
      <name val="Times New Roman Cyr"/>
      <charset val="204"/>
    </font>
    <font>
      <sz val="13"/>
      <name val="Times New Roman Cyr"/>
      <charset val="204"/>
    </font>
    <font>
      <sz val="13"/>
      <name val="Arial"/>
      <family val="2"/>
      <charset val="204"/>
    </font>
    <font>
      <b/>
      <sz val="11"/>
      <name val="Times New Roman Cyr"/>
      <charset val="204"/>
    </font>
    <font>
      <b/>
      <sz val="10"/>
      <name val="Times New Roman Cyr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60"/>
        <bgColor indexed="2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7" fillId="4" borderId="0"/>
    <xf numFmtId="0" fontId="26" fillId="0" borderId="0"/>
    <xf numFmtId="0" fontId="11" fillId="0" borderId="0"/>
  </cellStyleXfs>
  <cellXfs count="573">
    <xf numFmtId="0" fontId="0" fillId="0" borderId="0" xfId="0"/>
    <xf numFmtId="0" fontId="5" fillId="0" borderId="0" xfId="0" applyFont="1" applyFill="1"/>
    <xf numFmtId="0" fontId="8" fillId="0" borderId="0" xfId="0" applyFont="1" applyFill="1"/>
    <xf numFmtId="0" fontId="8" fillId="0" borderId="2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justify" vertical="justify" wrapText="1"/>
    </xf>
    <xf numFmtId="0" fontId="2" fillId="0" borderId="2" xfId="0" applyNumberFormat="1" applyFont="1" applyFill="1" applyBorder="1" applyAlignment="1">
      <alignment horizontal="justify" vertical="justify" wrapText="1"/>
    </xf>
    <xf numFmtId="1" fontId="8" fillId="0" borderId="2" xfId="0" applyNumberFormat="1" applyFont="1" applyFill="1" applyBorder="1" applyAlignment="1">
      <alignment vertical="top" wrapText="1"/>
    </xf>
    <xf numFmtId="166" fontId="9" fillId="0" borderId="0" xfId="0" applyNumberFormat="1" applyFont="1" applyFill="1"/>
    <xf numFmtId="0" fontId="2" fillId="0" borderId="2" xfId="0" applyFont="1" applyFill="1" applyBorder="1" applyAlignment="1">
      <alignment horizontal="justify" vertical="justify" wrapText="1"/>
    </xf>
    <xf numFmtId="166" fontId="6" fillId="0" borderId="0" xfId="0" applyNumberFormat="1" applyFont="1" applyFill="1" applyBorder="1"/>
    <xf numFmtId="0" fontId="2" fillId="0" borderId="0" xfId="0" applyFont="1" applyFill="1"/>
    <xf numFmtId="0" fontId="8" fillId="0" borderId="3" xfId="0" applyFont="1" applyFill="1" applyBorder="1" applyAlignment="1">
      <alignment horizontal="center" vertical="center"/>
    </xf>
    <xf numFmtId="0" fontId="11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justify" vertical="justify" wrapText="1"/>
    </xf>
    <xf numFmtId="165" fontId="2" fillId="0" borderId="2" xfId="0" applyNumberFormat="1" applyFont="1" applyFill="1" applyBorder="1" applyAlignment="1">
      <alignment vertical="top"/>
    </xf>
    <xf numFmtId="0" fontId="12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165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justify" wrapText="1"/>
    </xf>
    <xf numFmtId="165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166" fontId="13" fillId="0" borderId="0" xfId="0" applyNumberFormat="1" applyFont="1" applyFill="1"/>
    <xf numFmtId="166" fontId="13" fillId="0" borderId="0" xfId="0" applyNumberFormat="1" applyFont="1" applyFill="1" applyBorder="1"/>
    <xf numFmtId="0" fontId="13" fillId="0" borderId="0" xfId="0" applyFont="1" applyFill="1"/>
    <xf numFmtId="0" fontId="13" fillId="0" borderId="0" xfId="0" applyFont="1" applyFill="1" applyBorder="1"/>
    <xf numFmtId="49" fontId="2" fillId="0" borderId="2" xfId="0" applyNumberFormat="1" applyFont="1" applyFill="1" applyBorder="1" applyAlignment="1">
      <alignment horizontal="justify" vertical="justify" wrapText="1"/>
    </xf>
    <xf numFmtId="167" fontId="2" fillId="0" borderId="2" xfId="0" applyNumberFormat="1" applyFont="1" applyFill="1" applyBorder="1" applyAlignment="1">
      <alignment horizontal="justify" vertical="justify" wrapText="1"/>
    </xf>
    <xf numFmtId="0" fontId="13" fillId="0" borderId="0" xfId="0" applyFont="1" applyFill="1" applyBorder="1" applyAlignment="1">
      <alignment horizontal="justify" vertical="justify" wrapText="1"/>
    </xf>
    <xf numFmtId="0" fontId="13" fillId="0" borderId="3" xfId="0" applyFont="1" applyFill="1" applyBorder="1" applyAlignment="1">
      <alignment horizontal="justify" vertical="justify" wrapText="1"/>
    </xf>
    <xf numFmtId="0" fontId="14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justify" vertical="justify"/>
    </xf>
    <xf numFmtId="0" fontId="3" fillId="0" borderId="0" xfId="0" applyFont="1" applyFill="1" applyBorder="1" applyAlignment="1">
      <alignment horizontal="justify" vertical="justify" wrapText="1"/>
    </xf>
    <xf numFmtId="0" fontId="2" fillId="0" borderId="2" xfId="0" applyFont="1" applyFill="1" applyBorder="1" applyAlignment="1">
      <alignment horizontal="justify" vertical="justify"/>
    </xf>
    <xf numFmtId="0" fontId="3" fillId="0" borderId="2" xfId="0" applyFont="1" applyFill="1" applyBorder="1" applyAlignment="1">
      <alignment horizontal="center" vertical="justify" wrapText="1"/>
    </xf>
    <xf numFmtId="0" fontId="16" fillId="0" borderId="2" xfId="0" applyFont="1" applyFill="1" applyBorder="1" applyAlignment="1">
      <alignment horizontal="justify" vertical="justify" wrapText="1"/>
    </xf>
    <xf numFmtId="0" fontId="16" fillId="0" borderId="2" xfId="0" applyFont="1" applyFill="1" applyBorder="1" applyAlignment="1">
      <alignment horizontal="justify" vertical="justify"/>
    </xf>
    <xf numFmtId="0" fontId="4" fillId="0" borderId="2" xfId="0" applyFont="1" applyFill="1" applyBorder="1" applyAlignment="1">
      <alignment horizontal="justify" vertical="justify" wrapText="1"/>
    </xf>
    <xf numFmtId="0" fontId="13" fillId="0" borderId="4" xfId="0" applyNumberFormat="1" applyFont="1" applyFill="1" applyBorder="1" applyAlignment="1">
      <alignment horizontal="justify" vertical="justify" wrapText="1"/>
    </xf>
    <xf numFmtId="0" fontId="13" fillId="0" borderId="0" xfId="0" applyNumberFormat="1" applyFont="1" applyFill="1" applyBorder="1" applyAlignment="1">
      <alignment horizontal="justify" vertical="justify" wrapText="1"/>
    </xf>
    <xf numFmtId="49" fontId="13" fillId="0" borderId="0" xfId="0" applyNumberFormat="1" applyFont="1" applyFill="1" applyBorder="1" applyAlignment="1">
      <alignment horizontal="justify" vertical="justify" wrapText="1"/>
    </xf>
    <xf numFmtId="0" fontId="13" fillId="0" borderId="0" xfId="0" applyFont="1" applyFill="1" applyAlignment="1">
      <alignment horizontal="justify" vertical="justify" wrapText="1"/>
    </xf>
    <xf numFmtId="165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4" fontId="20" fillId="0" borderId="2" xfId="0" applyNumberFormat="1" applyFont="1" applyFill="1" applyBorder="1" applyAlignment="1">
      <alignment vertical="top" wrapText="1"/>
    </xf>
    <xf numFmtId="49" fontId="20" fillId="0" borderId="2" xfId="0" applyNumberFormat="1" applyFont="1" applyFill="1" applyBorder="1" applyAlignment="1">
      <alignment vertical="top"/>
    </xf>
    <xf numFmtId="164" fontId="6" fillId="0" borderId="2" xfId="0" applyNumberFormat="1" applyFont="1" applyFill="1" applyBorder="1" applyAlignment="1">
      <alignment vertical="top" wrapText="1"/>
    </xf>
    <xf numFmtId="166" fontId="6" fillId="0" borderId="2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49" fontId="8" fillId="0" borderId="2" xfId="0" applyNumberFormat="1" applyFont="1" applyFill="1" applyBorder="1" applyAlignment="1">
      <alignment vertical="top"/>
    </xf>
    <xf numFmtId="0" fontId="13" fillId="0" borderId="2" xfId="0" applyNumberFormat="1" applyFont="1" applyFill="1" applyBorder="1" applyAlignment="1">
      <alignment vertical="top" wrapText="1"/>
    </xf>
    <xf numFmtId="166" fontId="13" fillId="0" borderId="2" xfId="0" applyNumberFormat="1" applyFont="1" applyFill="1" applyBorder="1" applyAlignment="1">
      <alignment vertical="top" wrapText="1"/>
    </xf>
    <xf numFmtId="0" fontId="13" fillId="0" borderId="0" xfId="0" applyFont="1" applyFill="1" applyAlignment="1">
      <alignment vertical="top"/>
    </xf>
    <xf numFmtId="166" fontId="13" fillId="0" borderId="2" xfId="0" applyNumberFormat="1" applyFont="1" applyFill="1" applyBorder="1" applyAlignment="1">
      <alignment vertical="top"/>
    </xf>
    <xf numFmtId="49" fontId="13" fillId="0" borderId="2" xfId="0" applyNumberFormat="1" applyFont="1" applyFill="1" applyBorder="1" applyAlignment="1">
      <alignment vertical="top" wrapText="1"/>
    </xf>
    <xf numFmtId="1" fontId="13" fillId="0" borderId="2" xfId="0" applyNumberFormat="1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/>
    </xf>
    <xf numFmtId="49" fontId="13" fillId="0" borderId="0" xfId="0" applyNumberFormat="1" applyFont="1" applyFill="1" applyBorder="1" applyAlignment="1">
      <alignment vertical="top"/>
    </xf>
    <xf numFmtId="2" fontId="13" fillId="0" borderId="2" xfId="0" applyNumberFormat="1" applyFont="1" applyFill="1" applyBorder="1" applyAlignment="1">
      <alignment vertical="top" wrapText="1"/>
    </xf>
    <xf numFmtId="167" fontId="13" fillId="0" borderId="0" xfId="0" applyNumberFormat="1" applyFont="1" applyFill="1" applyBorder="1" applyAlignment="1">
      <alignment vertical="top"/>
    </xf>
    <xf numFmtId="0" fontId="20" fillId="0" borderId="2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vertical="top" wrapText="1"/>
    </xf>
    <xf numFmtId="166" fontId="6" fillId="0" borderId="2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4" fontId="6" fillId="0" borderId="5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3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23" fillId="0" borderId="2" xfId="0" applyFont="1" applyBorder="1" applyAlignment="1">
      <alignment horizontal="center" vertical="top" wrapText="1"/>
    </xf>
    <xf numFmtId="0" fontId="23" fillId="0" borderId="2" xfId="0" applyFont="1" applyBorder="1" applyAlignment="1">
      <alignment vertical="top" wrapText="1"/>
    </xf>
    <xf numFmtId="166" fontId="23" fillId="0" borderId="2" xfId="0" applyNumberFormat="1" applyFont="1" applyBorder="1" applyAlignment="1">
      <alignment vertical="top" wrapText="1"/>
    </xf>
    <xf numFmtId="0" fontId="24" fillId="0" borderId="0" xfId="0" applyFont="1" applyAlignment="1">
      <alignment vertical="top"/>
    </xf>
    <xf numFmtId="0" fontId="22" fillId="0" borderId="9" xfId="0" applyFont="1" applyBorder="1" applyAlignment="1">
      <alignment vertical="top" wrapText="1"/>
    </xf>
    <xf numFmtId="0" fontId="22" fillId="0" borderId="8" xfId="0" applyFont="1" applyBorder="1" applyAlignment="1">
      <alignment vertical="top" wrapText="1"/>
    </xf>
    <xf numFmtId="166" fontId="22" fillId="0" borderId="10" xfId="0" applyNumberFormat="1" applyFont="1" applyBorder="1" applyAlignment="1">
      <alignment vertical="top" wrapText="1"/>
    </xf>
    <xf numFmtId="0" fontId="23" fillId="0" borderId="12" xfId="0" applyFont="1" applyBorder="1" applyAlignment="1">
      <alignment horizontal="center" vertical="top" wrapText="1"/>
    </xf>
    <xf numFmtId="0" fontId="23" fillId="0" borderId="12" xfId="0" applyFont="1" applyBorder="1" applyAlignment="1">
      <alignment vertical="top" wrapText="1"/>
    </xf>
    <xf numFmtId="0" fontId="22" fillId="0" borderId="2" xfId="0" applyFont="1" applyBorder="1" applyAlignment="1">
      <alignment horizontal="center"/>
    </xf>
    <xf numFmtId="166" fontId="22" fillId="0" borderId="2" xfId="0" applyNumberFormat="1" applyFont="1" applyBorder="1" applyAlignment="1">
      <alignment vertical="top" wrapText="1"/>
    </xf>
    <xf numFmtId="0" fontId="17" fillId="0" borderId="0" xfId="0" applyFont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 vertical="center" wrapText="1"/>
    </xf>
    <xf numFmtId="166" fontId="10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49" fontId="10" fillId="0" borderId="0" xfId="0" applyNumberFormat="1" applyFont="1" applyAlignment="1">
      <alignment horizontal="center" vertical="justify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0" fontId="24" fillId="0" borderId="0" xfId="0" applyFont="1"/>
    <xf numFmtId="0" fontId="23" fillId="0" borderId="2" xfId="0" applyFont="1" applyBorder="1" applyAlignment="1">
      <alignment wrapText="1"/>
    </xf>
    <xf numFmtId="166" fontId="22" fillId="0" borderId="13" xfId="0" applyNumberFormat="1" applyFont="1" applyBorder="1" applyAlignment="1">
      <alignment wrapText="1"/>
    </xf>
    <xf numFmtId="0" fontId="22" fillId="0" borderId="2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top" wrapText="1"/>
    </xf>
    <xf numFmtId="49" fontId="23" fillId="0" borderId="2" xfId="0" applyNumberFormat="1" applyFont="1" applyBorder="1" applyAlignment="1">
      <alignment vertical="top" wrapText="1"/>
    </xf>
    <xf numFmtId="0" fontId="25" fillId="0" borderId="2" xfId="0" applyFont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166" fontId="10" fillId="0" borderId="0" xfId="4" applyNumberFormat="1" applyFont="1" applyAlignment="1">
      <alignment wrapText="1"/>
    </xf>
    <xf numFmtId="0" fontId="10" fillId="0" borderId="0" xfId="4" applyFont="1" applyAlignment="1">
      <alignment wrapText="1"/>
    </xf>
    <xf numFmtId="49" fontId="10" fillId="0" borderId="0" xfId="4" applyNumberFormat="1" applyFont="1" applyAlignment="1">
      <alignment horizontal="center" vertical="justify" wrapText="1"/>
    </xf>
    <xf numFmtId="166" fontId="10" fillId="0" borderId="0" xfId="4" applyNumberFormat="1" applyFont="1" applyAlignment="1">
      <alignment horizontal="right" wrapText="1"/>
    </xf>
    <xf numFmtId="166" fontId="3" fillId="0" borderId="2" xfId="4" applyNumberFormat="1" applyFont="1" applyBorder="1" applyAlignment="1">
      <alignment horizontal="center" vertical="center" wrapText="1"/>
    </xf>
    <xf numFmtId="0" fontId="23" fillId="0" borderId="2" xfId="4" applyFont="1" applyBorder="1" applyAlignment="1">
      <alignment vertical="top" wrapText="1"/>
    </xf>
    <xf numFmtId="166" fontId="22" fillId="0" borderId="13" xfId="4" applyNumberFormat="1" applyFont="1" applyBorder="1" applyAlignment="1">
      <alignment wrapText="1"/>
    </xf>
    <xf numFmtId="49" fontId="22" fillId="0" borderId="2" xfId="4" applyNumberFormat="1" applyFont="1" applyBorder="1" applyAlignment="1">
      <alignment horizontal="center" vertical="top" wrapText="1"/>
    </xf>
    <xf numFmtId="49" fontId="22" fillId="0" borderId="12" xfId="4" applyNumberFormat="1" applyFont="1" applyBorder="1" applyAlignment="1">
      <alignment horizontal="center" vertical="top" wrapText="1"/>
    </xf>
    <xf numFmtId="0" fontId="22" fillId="0" borderId="12" xfId="4" applyFont="1" applyBorder="1" applyAlignment="1">
      <alignment vertical="top" wrapText="1"/>
    </xf>
    <xf numFmtId="166" fontId="22" fillId="0" borderId="2" xfId="4" applyNumberFormat="1" applyFont="1" applyBorder="1" applyAlignment="1">
      <alignment vertical="top" wrapText="1"/>
    </xf>
    <xf numFmtId="49" fontId="23" fillId="0" borderId="2" xfId="4" applyNumberFormat="1" applyFont="1" applyBorder="1" applyAlignment="1">
      <alignment horizontal="center" vertical="top" wrapText="1"/>
    </xf>
    <xf numFmtId="0" fontId="25" fillId="0" borderId="2" xfId="4" applyFont="1" applyBorder="1" applyAlignment="1">
      <alignment vertical="top" wrapText="1"/>
    </xf>
    <xf numFmtId="166" fontId="23" fillId="0" borderId="2" xfId="4" applyNumberFormat="1" applyFont="1" applyBorder="1" applyAlignment="1">
      <alignment vertical="top" wrapText="1"/>
    </xf>
    <xf numFmtId="0" fontId="22" fillId="0" borderId="2" xfId="4" applyFont="1" applyBorder="1" applyAlignment="1">
      <alignment vertical="top" wrapText="1"/>
    </xf>
    <xf numFmtId="0" fontId="28" fillId="0" borderId="0" xfId="0" applyFont="1" applyAlignment="1">
      <alignment horizontal="right"/>
    </xf>
    <xf numFmtId="0" fontId="29" fillId="0" borderId="0" xfId="0" applyFont="1"/>
    <xf numFmtId="0" fontId="17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justify" wrapText="1"/>
    </xf>
    <xf numFmtId="16" fontId="10" fillId="0" borderId="2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27" fillId="0" borderId="2" xfId="0" applyFont="1" applyBorder="1" applyAlignment="1">
      <alignment horizontal="left" vertical="top" wrapText="1"/>
    </xf>
    <xf numFmtId="0" fontId="10" fillId="0" borderId="0" xfId="0" applyFont="1" applyAlignment="1">
      <alignment horizontal="right"/>
    </xf>
    <xf numFmtId="0" fontId="30" fillId="0" borderId="0" xfId="0" applyFont="1"/>
    <xf numFmtId="0" fontId="27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166" fontId="10" fillId="0" borderId="2" xfId="0" applyNumberFormat="1" applyFont="1" applyBorder="1" applyAlignment="1">
      <alignment horizontal="right" vertical="top" wrapText="1"/>
    </xf>
    <xf numFmtId="166" fontId="27" fillId="0" borderId="2" xfId="0" applyNumberFormat="1" applyFont="1" applyBorder="1" applyAlignment="1">
      <alignment horizontal="right" vertical="top" wrapText="1"/>
    </xf>
    <xf numFmtId="0" fontId="31" fillId="0" borderId="0" xfId="0" applyFont="1"/>
    <xf numFmtId="0" fontId="31" fillId="0" borderId="0" xfId="0" applyFont="1" applyAlignment="1">
      <alignment horizontal="right"/>
    </xf>
    <xf numFmtId="0" fontId="33" fillId="0" borderId="0" xfId="0" applyFont="1"/>
    <xf numFmtId="0" fontId="34" fillId="0" borderId="0" xfId="0" applyFont="1" applyAlignment="1">
      <alignment horizontal="center"/>
    </xf>
    <xf numFmtId="0" fontId="36" fillId="0" borderId="2" xfId="0" applyFont="1" applyBorder="1" applyAlignment="1">
      <alignment horizontal="center"/>
    </xf>
    <xf numFmtId="0" fontId="28" fillId="0" borderId="2" xfId="0" applyFont="1" applyBorder="1" applyAlignment="1">
      <alignment wrapText="1"/>
    </xf>
    <xf numFmtId="168" fontId="36" fillId="0" borderId="2" xfId="0" applyNumberFormat="1" applyFont="1" applyBorder="1" applyAlignment="1">
      <alignment horizontal="right"/>
    </xf>
    <xf numFmtId="0" fontId="33" fillId="0" borderId="0" xfId="0" applyFont="1" applyAlignment="1"/>
    <xf numFmtId="0" fontId="37" fillId="0" borderId="2" xfId="0" applyFont="1" applyBorder="1" applyAlignment="1">
      <alignment horizontal="center"/>
    </xf>
    <xf numFmtId="0" fontId="38" fillId="0" borderId="0" xfId="0" applyFont="1" applyAlignment="1"/>
    <xf numFmtId="0" fontId="10" fillId="0" borderId="0" xfId="0" applyFont="1" applyAlignment="1"/>
    <xf numFmtId="0" fontId="32" fillId="0" borderId="0" xfId="0" applyFont="1" applyAlignment="1"/>
    <xf numFmtId="0" fontId="22" fillId="0" borderId="10" xfId="0" applyFont="1" applyBorder="1" applyAlignment="1"/>
    <xf numFmtId="0" fontId="33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38" fillId="0" borderId="2" xfId="0" applyFont="1" applyBorder="1" applyAlignment="1">
      <alignment horizontal="center"/>
    </xf>
    <xf numFmtId="0" fontId="27" fillId="0" borderId="10" xfId="0" applyFont="1" applyBorder="1" applyAlignment="1"/>
    <xf numFmtId="0" fontId="41" fillId="0" borderId="2" xfId="0" applyFont="1" applyBorder="1" applyAlignment="1">
      <alignment horizontal="center"/>
    </xf>
    <xf numFmtId="0" fontId="42" fillId="0" borderId="2" xfId="0" applyFont="1" applyBorder="1" applyAlignment="1">
      <alignment wrapText="1"/>
    </xf>
    <xf numFmtId="166" fontId="41" fillId="0" borderId="2" xfId="0" applyNumberFormat="1" applyFont="1" applyBorder="1" applyAlignment="1">
      <alignment horizontal="right"/>
    </xf>
    <xf numFmtId="0" fontId="43" fillId="0" borderId="2" xfId="0" applyFont="1" applyBorder="1" applyAlignment="1">
      <alignment horizontal="center"/>
    </xf>
    <xf numFmtId="0" fontId="43" fillId="0" borderId="5" xfId="0" applyFont="1" applyBorder="1" applyAlignment="1">
      <alignment horizontal="center"/>
    </xf>
    <xf numFmtId="0" fontId="42" fillId="0" borderId="5" xfId="0" applyFont="1" applyBorder="1" applyAlignment="1">
      <alignment wrapText="1"/>
    </xf>
    <xf numFmtId="166" fontId="41" fillId="0" borderId="5" xfId="0" applyNumberFormat="1" applyFont="1" applyBorder="1" applyAlignment="1">
      <alignment horizontal="right"/>
    </xf>
    <xf numFmtId="0" fontId="44" fillId="0" borderId="10" xfId="0" applyFont="1" applyBorder="1" applyAlignment="1"/>
    <xf numFmtId="166" fontId="44" fillId="0" borderId="10" xfId="0" applyNumberFormat="1" applyFont="1" applyBorder="1" applyAlignment="1">
      <alignment horizontal="right"/>
    </xf>
    <xf numFmtId="0" fontId="45" fillId="0" borderId="0" xfId="0" applyFont="1" applyAlignment="1">
      <alignment horizontal="right"/>
    </xf>
    <xf numFmtId="0" fontId="46" fillId="0" borderId="12" xfId="5" applyFont="1" applyBorder="1" applyAlignment="1">
      <alignment horizontal="center" vertical="center"/>
    </xf>
    <xf numFmtId="0" fontId="46" fillId="0" borderId="12" xfId="5" applyFont="1" applyBorder="1" applyAlignment="1">
      <alignment horizontal="left" vertical="center" wrapText="1"/>
    </xf>
    <xf numFmtId="0" fontId="46" fillId="0" borderId="12" xfId="5" applyFont="1" applyBorder="1" applyAlignment="1">
      <alignment horizontal="center" vertical="center" wrapText="1"/>
    </xf>
    <xf numFmtId="168" fontId="46" fillId="0" borderId="2" xfId="5" applyNumberFormat="1" applyFont="1" applyBorder="1" applyAlignment="1">
      <alignment horizontal="right" vertical="center" wrapText="1"/>
    </xf>
    <xf numFmtId="168" fontId="36" fillId="0" borderId="0" xfId="0" applyNumberFormat="1" applyFont="1" applyAlignment="1">
      <alignment horizontal="right"/>
    </xf>
    <xf numFmtId="0" fontId="28" fillId="0" borderId="2" xfId="0" applyFont="1" applyBorder="1" applyAlignment="1">
      <alignment horizontal="center" wrapText="1"/>
    </xf>
    <xf numFmtId="168" fontId="37" fillId="0" borderId="0" xfId="0" applyNumberFormat="1" applyFont="1" applyAlignment="1">
      <alignment horizontal="right"/>
    </xf>
    <xf numFmtId="0" fontId="37" fillId="0" borderId="15" xfId="0" applyFont="1" applyBorder="1" applyAlignment="1">
      <alignment horizontal="center"/>
    </xf>
    <xf numFmtId="0" fontId="28" fillId="0" borderId="15" xfId="0" applyFont="1" applyBorder="1" applyAlignment="1">
      <alignment wrapText="1"/>
    </xf>
    <xf numFmtId="0" fontId="28" fillId="0" borderId="15" xfId="0" applyFont="1" applyBorder="1" applyAlignment="1">
      <alignment horizontal="center" wrapText="1"/>
    </xf>
    <xf numFmtId="168" fontId="36" fillId="0" borderId="15" xfId="0" applyNumberFormat="1" applyFont="1" applyBorder="1" applyAlignment="1">
      <alignment horizontal="right"/>
    </xf>
    <xf numFmtId="0" fontId="27" fillId="0" borderId="10" xfId="0" applyFont="1" applyBorder="1" applyAlignment="1">
      <alignment horizontal="center"/>
    </xf>
    <xf numFmtId="168" fontId="27" fillId="0" borderId="10" xfId="0" applyNumberFormat="1" applyFont="1" applyBorder="1" applyAlignment="1">
      <alignment horizontal="right"/>
    </xf>
    <xf numFmtId="168" fontId="38" fillId="0" borderId="0" xfId="0" applyNumberFormat="1" applyFont="1" applyAlignment="1">
      <alignment horizontal="right"/>
    </xf>
    <xf numFmtId="0" fontId="35" fillId="0" borderId="0" xfId="0" applyFont="1" applyAlignment="1">
      <alignment horizontal="center"/>
    </xf>
    <xf numFmtId="0" fontId="35" fillId="0" borderId="16" xfId="5" applyFont="1" applyBorder="1" applyAlignment="1">
      <alignment horizontal="center" vertical="center" wrapText="1"/>
    </xf>
    <xf numFmtId="0" fontId="26" fillId="0" borderId="0" xfId="0" applyFont="1"/>
    <xf numFmtId="0" fontId="47" fillId="0" borderId="12" xfId="5" applyFont="1" applyBorder="1" applyAlignment="1">
      <alignment horizontal="center" vertical="center"/>
    </xf>
    <xf numFmtId="0" fontId="41" fillId="0" borderId="0" xfId="0" applyFont="1"/>
    <xf numFmtId="0" fontId="48" fillId="0" borderId="0" xfId="0" applyFont="1"/>
    <xf numFmtId="0" fontId="47" fillId="0" borderId="12" xfId="5" applyFont="1" applyBorder="1" applyAlignment="1">
      <alignment horizontal="left" vertical="center" wrapText="1"/>
    </xf>
    <xf numFmtId="168" fontId="47" fillId="0" borderId="2" xfId="5" applyNumberFormat="1" applyFont="1" applyBorder="1" applyAlignment="1">
      <alignment horizontal="right" vertical="center" wrapText="1"/>
    </xf>
    <xf numFmtId="0" fontId="22" fillId="0" borderId="2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center" vertical="top"/>
    </xf>
    <xf numFmtId="0" fontId="10" fillId="0" borderId="0" xfId="0" applyFont="1" applyFill="1"/>
    <xf numFmtId="168" fontId="22" fillId="0" borderId="2" xfId="0" applyNumberFormat="1" applyFont="1" applyFill="1" applyBorder="1" applyAlignment="1">
      <alignment vertical="top" wrapText="1"/>
    </xf>
    <xf numFmtId="168" fontId="22" fillId="0" borderId="2" xfId="0" applyNumberFormat="1" applyFont="1" applyFill="1" applyBorder="1" applyAlignment="1">
      <alignment horizontal="right" vertical="top" wrapText="1"/>
    </xf>
    <xf numFmtId="168" fontId="23" fillId="0" borderId="2" xfId="0" applyNumberFormat="1" applyFont="1" applyFill="1" applyBorder="1" applyAlignment="1">
      <alignment vertical="top" wrapText="1"/>
    </xf>
    <xf numFmtId="168" fontId="23" fillId="0" borderId="2" xfId="0" applyNumberFormat="1" applyFont="1" applyFill="1" applyBorder="1" applyAlignment="1">
      <alignment horizontal="right" vertical="top" wrapText="1"/>
    </xf>
    <xf numFmtId="3" fontId="2" fillId="0" borderId="0" xfId="0" applyNumberFormat="1" applyFont="1" applyFill="1" applyAlignment="1">
      <alignment horizontal="center" vertical="top" wrapText="1"/>
    </xf>
    <xf numFmtId="4" fontId="2" fillId="0" borderId="0" xfId="0" applyNumberFormat="1" applyFont="1" applyFill="1" applyAlignment="1">
      <alignment horizontal="center" vertical="top" wrapText="1"/>
    </xf>
    <xf numFmtId="3" fontId="10" fillId="0" borderId="2" xfId="0" applyNumberFormat="1" applyFont="1" applyFill="1" applyBorder="1" applyAlignment="1">
      <alignment horizontal="center" vertical="top" wrapText="1"/>
    </xf>
    <xf numFmtId="3" fontId="10" fillId="0" borderId="2" xfId="0" applyNumberFormat="1" applyFont="1" applyFill="1" applyBorder="1" applyAlignment="1">
      <alignment horizontal="center" vertical="center" wrapText="1"/>
    </xf>
    <xf numFmtId="4" fontId="27" fillId="0" borderId="2" xfId="0" applyNumberFormat="1" applyFont="1" applyFill="1" applyBorder="1" applyAlignment="1">
      <alignment horizontal="center" vertical="top" wrapText="1"/>
    </xf>
    <xf numFmtId="3" fontId="27" fillId="0" borderId="2" xfId="0" applyNumberFormat="1" applyFont="1" applyFill="1" applyBorder="1" applyAlignment="1">
      <alignment horizontal="center" vertical="top" wrapText="1"/>
    </xf>
    <xf numFmtId="3" fontId="10" fillId="0" borderId="0" xfId="0" applyNumberFormat="1" applyFont="1" applyFill="1" applyAlignment="1">
      <alignment horizontal="center" vertical="top" wrapText="1"/>
    </xf>
    <xf numFmtId="4" fontId="10" fillId="0" borderId="0" xfId="0" applyNumberFormat="1" applyFont="1" applyFill="1" applyAlignment="1">
      <alignment horizontal="center" vertical="top" wrapText="1"/>
    </xf>
    <xf numFmtId="0" fontId="22" fillId="0" borderId="2" xfId="0" applyNumberFormat="1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right" vertical="center" wrapText="1"/>
    </xf>
    <xf numFmtId="166" fontId="27" fillId="0" borderId="2" xfId="0" applyNumberFormat="1" applyFont="1" applyFill="1" applyBorder="1" applyAlignment="1">
      <alignment horizontal="right" vertical="top" wrapText="1"/>
    </xf>
    <xf numFmtId="4" fontId="27" fillId="0" borderId="2" xfId="0" applyNumberFormat="1" applyFont="1" applyFill="1" applyBorder="1" applyAlignment="1">
      <alignment horizontal="left" vertical="top" wrapText="1"/>
    </xf>
    <xf numFmtId="3" fontId="10" fillId="0" borderId="0" xfId="0" applyNumberFormat="1" applyFont="1" applyAlignment="1">
      <alignment horizontal="right" vertical="top" wrapText="1"/>
    </xf>
    <xf numFmtId="4" fontId="25" fillId="0" borderId="0" xfId="0" applyNumberFormat="1" applyFont="1" applyFill="1" applyAlignment="1">
      <alignment horizontal="center" vertical="top" wrapText="1"/>
    </xf>
    <xf numFmtId="0" fontId="10" fillId="0" borderId="2" xfId="0" applyFont="1" applyBorder="1" applyAlignment="1">
      <alignment vertical="center" wrapText="1"/>
    </xf>
    <xf numFmtId="4" fontId="3" fillId="0" borderId="0" xfId="0" applyNumberFormat="1" applyFont="1" applyFill="1" applyAlignment="1">
      <alignment horizontal="center" vertical="top" wrapText="1"/>
    </xf>
    <xf numFmtId="3" fontId="10" fillId="0" borderId="0" xfId="0" applyNumberFormat="1" applyFont="1" applyAlignment="1">
      <alignment vertical="top" wrapText="1"/>
    </xf>
    <xf numFmtId="4" fontId="23" fillId="0" borderId="0" xfId="0" applyNumberFormat="1" applyFont="1" applyFill="1" applyAlignment="1">
      <alignment horizontal="center" vertical="top" wrapText="1"/>
    </xf>
    <xf numFmtId="3" fontId="27" fillId="0" borderId="2" xfId="0" applyNumberFormat="1" applyFont="1" applyFill="1" applyBorder="1" applyAlignment="1">
      <alignment horizontal="right" vertical="top" wrapText="1"/>
    </xf>
    <xf numFmtId="0" fontId="49" fillId="0" borderId="2" xfId="5" applyFont="1" applyBorder="1" applyAlignment="1">
      <alignment horizontal="center" vertical="center" wrapText="1"/>
    </xf>
    <xf numFmtId="0" fontId="49" fillId="0" borderId="7" xfId="5" applyFont="1" applyBorder="1" applyAlignment="1">
      <alignment horizontal="center" vertical="center" wrapText="1"/>
    </xf>
    <xf numFmtId="169" fontId="33" fillId="0" borderId="2" xfId="0" applyNumberFormat="1" applyFont="1" applyBorder="1" applyAlignment="1">
      <alignment horizontal="right" wrapText="1"/>
    </xf>
    <xf numFmtId="169" fontId="10" fillId="0" borderId="12" xfId="0" applyNumberFormat="1" applyFont="1" applyBorder="1" applyAlignment="1">
      <alignment horizontal="right" wrapText="1"/>
    </xf>
    <xf numFmtId="169" fontId="10" fillId="0" borderId="2" xfId="0" applyNumberFormat="1" applyFont="1" applyBorder="1" applyAlignment="1">
      <alignment horizontal="right" wrapText="1"/>
    </xf>
    <xf numFmtId="170" fontId="33" fillId="0" borderId="2" xfId="0" applyNumberFormat="1" applyFont="1" applyBorder="1" applyAlignment="1">
      <alignment horizontal="right" wrapText="1"/>
    </xf>
    <xf numFmtId="169" fontId="38" fillId="0" borderId="2" xfId="0" applyNumberFormat="1" applyFont="1" applyBorder="1" applyAlignment="1">
      <alignment horizontal="right" wrapText="1"/>
    </xf>
    <xf numFmtId="0" fontId="38" fillId="0" borderId="15" xfId="0" applyFont="1" applyBorder="1" applyAlignment="1">
      <alignment horizontal="center"/>
    </xf>
    <xf numFmtId="0" fontId="10" fillId="0" borderId="15" xfId="0" applyFont="1" applyBorder="1" applyAlignment="1">
      <alignment wrapText="1"/>
    </xf>
    <xf numFmtId="169" fontId="33" fillId="0" borderId="15" xfId="0" applyNumberFormat="1" applyFont="1" applyBorder="1" applyAlignment="1">
      <alignment horizontal="right" wrapText="1"/>
    </xf>
    <xf numFmtId="169" fontId="10" fillId="0" borderId="15" xfId="0" applyNumberFormat="1" applyFont="1" applyBorder="1" applyAlignment="1">
      <alignment horizontal="right" wrapText="1"/>
    </xf>
    <xf numFmtId="169" fontId="38" fillId="0" borderId="15" xfId="0" applyNumberFormat="1" applyFont="1" applyBorder="1" applyAlignment="1">
      <alignment horizontal="right" wrapText="1"/>
    </xf>
    <xf numFmtId="169" fontId="27" fillId="0" borderId="10" xfId="0" applyNumberFormat="1" applyFont="1" applyBorder="1" applyAlignment="1">
      <alignment horizontal="right" wrapText="1"/>
    </xf>
    <xf numFmtId="0" fontId="50" fillId="0" borderId="2" xfId="5" applyFont="1" applyBorder="1" applyAlignment="1">
      <alignment horizontal="center" vertical="center" wrapText="1"/>
    </xf>
    <xf numFmtId="0" fontId="50" fillId="0" borderId="7" xfId="5" applyFont="1" applyBorder="1" applyAlignment="1">
      <alignment horizontal="center" vertical="center" wrapText="1"/>
    </xf>
    <xf numFmtId="0" fontId="23" fillId="0" borderId="15" xfId="0" applyFont="1" applyBorder="1" applyAlignment="1">
      <alignment wrapText="1"/>
    </xf>
    <xf numFmtId="166" fontId="40" fillId="0" borderId="2" xfId="0" applyNumberFormat="1" applyFont="1" applyBorder="1" applyAlignment="1">
      <alignment horizontal="right" wrapText="1"/>
    </xf>
    <xf numFmtId="166" fontId="23" fillId="0" borderId="12" xfId="0" applyNumberFormat="1" applyFont="1" applyBorder="1" applyAlignment="1">
      <alignment horizontal="right" wrapText="1"/>
    </xf>
    <xf numFmtId="166" fontId="23" fillId="0" borderId="2" xfId="0" applyNumberFormat="1" applyFont="1" applyBorder="1" applyAlignment="1">
      <alignment horizontal="right" wrapText="1"/>
    </xf>
    <xf numFmtId="166" fontId="31" fillId="0" borderId="2" xfId="0" applyNumberFormat="1" applyFont="1" applyBorder="1" applyAlignment="1">
      <alignment horizontal="right" wrapText="1"/>
    </xf>
    <xf numFmtId="166" fontId="40" fillId="0" borderId="15" xfId="0" applyNumberFormat="1" applyFont="1" applyBorder="1" applyAlignment="1">
      <alignment horizontal="right" wrapText="1"/>
    </xf>
    <xf numFmtId="166" fontId="23" fillId="0" borderId="15" xfId="0" applyNumberFormat="1" applyFont="1" applyBorder="1" applyAlignment="1">
      <alignment horizontal="right" wrapText="1"/>
    </xf>
    <xf numFmtId="166" fontId="31" fillId="0" borderId="15" xfId="0" applyNumberFormat="1" applyFont="1" applyBorder="1" applyAlignment="1">
      <alignment horizontal="right" wrapText="1"/>
    </xf>
    <xf numFmtId="166" fontId="22" fillId="0" borderId="10" xfId="0" applyNumberFormat="1" applyFont="1" applyFill="1" applyBorder="1" applyAlignment="1">
      <alignment horizontal="right" wrapText="1"/>
    </xf>
    <xf numFmtId="0" fontId="28" fillId="0" borderId="0" xfId="0" applyFont="1" applyAlignment="1">
      <alignment horizontal="center"/>
    </xf>
    <xf numFmtId="0" fontId="28" fillId="0" borderId="0" xfId="0" applyFont="1"/>
    <xf numFmtId="0" fontId="27" fillId="0" borderId="2" xfId="0" applyFont="1" applyBorder="1" applyAlignment="1">
      <alignment horizontal="center" vertical="top" wrapText="1"/>
    </xf>
    <xf numFmtId="0" fontId="27" fillId="0" borderId="2" xfId="0" applyFont="1" applyBorder="1" applyAlignment="1">
      <alignment vertical="top" wrapText="1"/>
    </xf>
    <xf numFmtId="171" fontId="17" fillId="0" borderId="2" xfId="0" applyNumberFormat="1" applyFont="1" applyBorder="1" applyAlignment="1">
      <alignment horizontal="right" vertical="top" wrapText="1"/>
    </xf>
    <xf numFmtId="49" fontId="10" fillId="0" borderId="2" xfId="0" applyNumberFormat="1" applyFont="1" applyBorder="1" applyAlignment="1">
      <alignment horizontal="center" vertical="top"/>
    </xf>
    <xf numFmtId="171" fontId="10" fillId="0" borderId="2" xfId="0" applyNumberFormat="1" applyFont="1" applyBorder="1" applyAlignment="1">
      <alignment horizontal="right" vertical="top" wrapText="1"/>
    </xf>
    <xf numFmtId="0" fontId="17" fillId="0" borderId="2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center" vertical="center" wrapText="1"/>
    </xf>
    <xf numFmtId="0" fontId="21" fillId="0" borderId="0" xfId="0" applyFont="1"/>
    <xf numFmtId="171" fontId="27" fillId="0" borderId="2" xfId="0" applyNumberFormat="1" applyFont="1" applyBorder="1" applyAlignment="1">
      <alignment horizontal="right" vertical="top" wrapText="1"/>
    </xf>
    <xf numFmtId="0" fontId="30" fillId="0" borderId="0" xfId="0" applyFont="1" applyAlignment="1">
      <alignment horizontal="center"/>
    </xf>
    <xf numFmtId="0" fontId="17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0" fontId="10" fillId="0" borderId="2" xfId="0" applyFont="1" applyFill="1" applyBorder="1" applyAlignment="1">
      <alignment horizontal="center" vertical="top"/>
    </xf>
    <xf numFmtId="0" fontId="27" fillId="0" borderId="2" xfId="0" applyFont="1" applyBorder="1" applyAlignment="1">
      <alignment horizontal="center" vertical="top"/>
    </xf>
    <xf numFmtId="166" fontId="10" fillId="0" borderId="2" xfId="0" applyNumberFormat="1" applyFont="1" applyFill="1" applyBorder="1" applyAlignment="1">
      <alignment horizontal="right" vertical="top"/>
    </xf>
    <xf numFmtId="166" fontId="10" fillId="0" borderId="2" xfId="0" applyNumberFormat="1" applyFont="1" applyFill="1" applyBorder="1" applyAlignment="1">
      <alignment vertical="top"/>
    </xf>
    <xf numFmtId="166" fontId="27" fillId="0" borderId="2" xfId="0" applyNumberFormat="1" applyFont="1" applyBorder="1" applyAlignment="1">
      <alignment vertical="top"/>
    </xf>
    <xf numFmtId="0" fontId="27" fillId="0" borderId="6" xfId="0" applyFont="1" applyBorder="1" applyAlignment="1">
      <alignment horizontal="center" vertical="center" wrapText="1"/>
    </xf>
    <xf numFmtId="166" fontId="22" fillId="0" borderId="2" xfId="0" applyNumberFormat="1" applyFont="1" applyBorder="1"/>
    <xf numFmtId="166" fontId="23" fillId="0" borderId="2" xfId="0" applyNumberFormat="1" applyFont="1" applyFill="1" applyBorder="1" applyAlignment="1">
      <alignment horizontal="right" vertical="top"/>
    </xf>
    <xf numFmtId="166" fontId="23" fillId="0" borderId="2" xfId="0" applyNumberFormat="1" applyFont="1" applyFill="1" applyBorder="1" applyAlignment="1">
      <alignment vertical="top"/>
    </xf>
    <xf numFmtId="0" fontId="22" fillId="0" borderId="2" xfId="0" applyFont="1" applyBorder="1" applyAlignment="1">
      <alignment horizontal="center" vertical="top"/>
    </xf>
    <xf numFmtId="166" fontId="22" fillId="0" borderId="2" xfId="0" applyNumberFormat="1" applyFont="1" applyBorder="1" applyAlignment="1">
      <alignment vertical="top"/>
    </xf>
    <xf numFmtId="49" fontId="23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49" fontId="51" fillId="0" borderId="2" xfId="0" applyNumberFormat="1" applyFont="1" applyBorder="1" applyAlignment="1">
      <alignment horizontal="left" vertical="top"/>
    </xf>
    <xf numFmtId="49" fontId="51" fillId="0" borderId="2" xfId="0" applyNumberFormat="1" applyFont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51" fillId="0" borderId="2" xfId="0" applyFont="1" applyBorder="1" applyAlignment="1">
      <alignment vertical="top" wrapText="1"/>
    </xf>
    <xf numFmtId="0" fontId="5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51" fillId="0" borderId="7" xfId="0" applyFont="1" applyBorder="1" applyAlignment="1">
      <alignment horizontal="left" vertical="top" wrapText="1"/>
    </xf>
    <xf numFmtId="0" fontId="51" fillId="0" borderId="2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0" fontId="2" fillId="0" borderId="2" xfId="0" applyFont="1" applyFill="1" applyBorder="1" applyAlignment="1">
      <alignment horizontal="center" wrapText="1"/>
    </xf>
    <xf numFmtId="0" fontId="51" fillId="0" borderId="7" xfId="0" applyFont="1" applyBorder="1" applyAlignment="1">
      <alignment vertical="top" wrapText="1"/>
    </xf>
    <xf numFmtId="0" fontId="51" fillId="0" borderId="7" xfId="0" applyFont="1" applyFill="1" applyBorder="1" applyAlignment="1">
      <alignment vertical="top" wrapText="1"/>
    </xf>
    <xf numFmtId="0" fontId="51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/>
    </xf>
    <xf numFmtId="0" fontId="51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center" vertical="top"/>
    </xf>
    <xf numFmtId="0" fontId="25" fillId="0" borderId="2" xfId="0" applyFont="1" applyBorder="1" applyAlignment="1">
      <alignment horizontal="center" vertical="top"/>
    </xf>
    <xf numFmtId="0" fontId="23" fillId="0" borderId="2" xfId="0" applyFont="1" applyFill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49" fontId="23" fillId="0" borderId="2" xfId="0" applyNumberFormat="1" applyFont="1" applyBorder="1" applyAlignment="1">
      <alignment horizontal="left" vertical="top"/>
    </xf>
    <xf numFmtId="0" fontId="25" fillId="0" borderId="2" xfId="0" applyFont="1" applyBorder="1" applyAlignment="1">
      <alignment vertical="top"/>
    </xf>
    <xf numFmtId="0" fontId="23" fillId="0" borderId="2" xfId="0" applyFont="1" applyBorder="1" applyAlignment="1">
      <alignment vertical="top"/>
    </xf>
    <xf numFmtId="0" fontId="25" fillId="0" borderId="2" xfId="0" applyFont="1" applyBorder="1"/>
    <xf numFmtId="0" fontId="23" fillId="0" borderId="7" xfId="0" applyFont="1" applyFill="1" applyBorder="1" applyAlignment="1">
      <alignment vertical="top" wrapText="1"/>
    </xf>
    <xf numFmtId="0" fontId="23" fillId="0" borderId="7" xfId="0" applyFont="1" applyBorder="1" applyAlignment="1">
      <alignment vertical="top" wrapText="1"/>
    </xf>
    <xf numFmtId="0" fontId="23" fillId="0" borderId="2" xfId="0" applyFont="1" applyFill="1" applyBorder="1" applyAlignment="1">
      <alignment vertical="top" wrapText="1"/>
    </xf>
    <xf numFmtId="0" fontId="25" fillId="0" borderId="2" xfId="0" applyFont="1" applyFill="1" applyBorder="1" applyAlignment="1">
      <alignment horizontal="center" vertical="top"/>
    </xf>
    <xf numFmtId="49" fontId="23" fillId="0" borderId="2" xfId="0" applyNumberFormat="1" applyFont="1" applyFill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0" fontId="23" fillId="0" borderId="2" xfId="0" applyFont="1" applyFill="1" applyBorder="1"/>
    <xf numFmtId="0" fontId="22" fillId="0" borderId="2" xfId="0" applyFont="1" applyBorder="1"/>
    <xf numFmtId="166" fontId="22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49" fontId="23" fillId="0" borderId="18" xfId="0" applyNumberFormat="1" applyFont="1" applyBorder="1" applyAlignment="1">
      <alignment horizontal="left" vertical="top"/>
    </xf>
    <xf numFmtId="49" fontId="23" fillId="0" borderId="6" xfId="0" applyNumberFormat="1" applyFont="1" applyBorder="1" applyAlignment="1">
      <alignment horizontal="left" vertical="top" wrapText="1"/>
    </xf>
    <xf numFmtId="49" fontId="51" fillId="0" borderId="6" xfId="0" applyNumberFormat="1" applyFont="1" applyBorder="1" applyAlignment="1">
      <alignment horizontal="left" vertical="top"/>
    </xf>
    <xf numFmtId="49" fontId="51" fillId="0" borderId="2" xfId="0" applyNumberFormat="1" applyFont="1" applyBorder="1" applyAlignment="1">
      <alignment horizontal="left" vertical="top" wrapText="1"/>
    </xf>
    <xf numFmtId="49" fontId="51" fillId="0" borderId="18" xfId="0" applyNumberFormat="1" applyFont="1" applyBorder="1" applyAlignment="1">
      <alignment horizontal="left" vertical="top"/>
    </xf>
    <xf numFmtId="0" fontId="26" fillId="0" borderId="0" xfId="0" applyFont="1" applyAlignment="1">
      <alignment vertical="top"/>
    </xf>
    <xf numFmtId="166" fontId="23" fillId="0" borderId="2" xfId="0" applyNumberFormat="1" applyFont="1" applyBorder="1" applyAlignment="1">
      <alignment horizontal="right" vertical="top"/>
    </xf>
    <xf numFmtId="166" fontId="2" fillId="0" borderId="2" xfId="0" applyNumberFormat="1" applyFont="1" applyBorder="1" applyAlignment="1">
      <alignment horizontal="right" vertical="top"/>
    </xf>
    <xf numFmtId="166" fontId="2" fillId="0" borderId="7" xfId="0" applyNumberFormat="1" applyFont="1" applyBorder="1" applyAlignment="1">
      <alignment horizontal="right" vertical="top"/>
    </xf>
    <xf numFmtId="166" fontId="22" fillId="0" borderId="2" xfId="0" applyNumberFormat="1" applyFont="1" applyFill="1" applyBorder="1" applyAlignment="1">
      <alignment vertical="center"/>
    </xf>
    <xf numFmtId="166" fontId="23" fillId="0" borderId="2" xfId="0" applyNumberFormat="1" applyFont="1" applyBorder="1" applyAlignment="1">
      <alignment vertical="top"/>
    </xf>
    <xf numFmtId="49" fontId="51" fillId="0" borderId="2" xfId="0" applyNumberFormat="1" applyFont="1" applyBorder="1" applyAlignment="1">
      <alignment vertical="top"/>
    </xf>
    <xf numFmtId="166" fontId="2" fillId="0" borderId="2" xfId="0" applyNumberFormat="1" applyFont="1" applyBorder="1" applyAlignment="1">
      <alignment vertical="top"/>
    </xf>
    <xf numFmtId="49" fontId="23" fillId="0" borderId="2" xfId="0" applyNumberFormat="1" applyFont="1" applyBorder="1" applyAlignment="1">
      <alignment vertical="top"/>
    </xf>
    <xf numFmtId="49" fontId="23" fillId="0" borderId="2" xfId="0" applyNumberFormat="1" applyFont="1" applyBorder="1" applyAlignment="1">
      <alignment horizontal="center" vertical="top" wrapText="1"/>
    </xf>
    <xf numFmtId="0" fontId="51" fillId="5" borderId="2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center" vertical="top"/>
    </xf>
    <xf numFmtId="49" fontId="51" fillId="0" borderId="2" xfId="0" applyNumberFormat="1" applyFont="1" applyFill="1" applyBorder="1" applyAlignment="1">
      <alignment horizontal="left" vertical="top" wrapText="1"/>
    </xf>
    <xf numFmtId="166" fontId="2" fillId="0" borderId="2" xfId="0" applyNumberFormat="1" applyFont="1" applyFill="1" applyBorder="1" applyAlignment="1">
      <alignment horizontal="right" vertical="top" wrapText="1"/>
    </xf>
    <xf numFmtId="166" fontId="23" fillId="0" borderId="2" xfId="0" applyNumberFormat="1" applyFont="1" applyBorder="1" applyAlignment="1">
      <alignment horizontal="right" vertical="top" wrapText="1"/>
    </xf>
    <xf numFmtId="166" fontId="2" fillId="0" borderId="2" xfId="0" applyNumberFormat="1" applyFont="1" applyBorder="1" applyAlignment="1">
      <alignment horizontal="right" vertical="top" wrapText="1"/>
    </xf>
    <xf numFmtId="166" fontId="2" fillId="0" borderId="2" xfId="0" applyNumberFormat="1" applyFont="1" applyFill="1" applyBorder="1" applyAlignment="1">
      <alignment horizontal="right" vertical="top"/>
    </xf>
    <xf numFmtId="166" fontId="2" fillId="5" borderId="2" xfId="0" applyNumberFormat="1" applyFont="1" applyFill="1" applyBorder="1" applyAlignment="1">
      <alignment horizontal="right" vertical="top"/>
    </xf>
    <xf numFmtId="49" fontId="51" fillId="0" borderId="12" xfId="0" applyNumberFormat="1" applyFont="1" applyFill="1" applyBorder="1" applyAlignment="1">
      <alignment horizontal="left" vertical="top" wrapText="1"/>
    </xf>
    <xf numFmtId="49" fontId="51" fillId="0" borderId="12" xfId="0" applyNumberFormat="1" applyFont="1" applyBorder="1" applyAlignment="1">
      <alignment horizontal="left" vertical="top" wrapText="1"/>
    </xf>
    <xf numFmtId="49" fontId="51" fillId="0" borderId="6" xfId="0" applyNumberFormat="1" applyFont="1" applyFill="1" applyBorder="1" applyAlignment="1">
      <alignment horizontal="left" vertical="top" wrapText="1"/>
    </xf>
    <xf numFmtId="49" fontId="23" fillId="0" borderId="6" xfId="0" applyNumberFormat="1" applyFont="1" applyFill="1" applyBorder="1" applyAlignment="1">
      <alignment horizontal="left" vertical="top" wrapText="1"/>
    </xf>
    <xf numFmtId="49" fontId="51" fillId="5" borderId="6" xfId="0" applyNumberFormat="1" applyFont="1" applyFill="1" applyBorder="1" applyAlignment="1">
      <alignment horizontal="left" vertical="top" wrapText="1"/>
    </xf>
    <xf numFmtId="49" fontId="23" fillId="0" borderId="18" xfId="0" applyNumberFormat="1" applyFont="1" applyFill="1" applyBorder="1" applyAlignment="1">
      <alignment horizontal="left" vertical="top" wrapText="1"/>
    </xf>
    <xf numFmtId="49" fontId="51" fillId="0" borderId="18" xfId="0" applyNumberFormat="1" applyFont="1" applyFill="1" applyBorder="1" applyAlignment="1">
      <alignment horizontal="left" vertical="top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top" wrapText="1"/>
    </xf>
    <xf numFmtId="49" fontId="23" fillId="0" borderId="7" xfId="0" applyNumberFormat="1" applyFont="1" applyBorder="1" applyAlignment="1">
      <alignment horizontal="left" vertical="top" wrapText="1"/>
    </xf>
    <xf numFmtId="49" fontId="51" fillId="0" borderId="7" xfId="0" applyNumberFormat="1" applyFont="1" applyBorder="1" applyAlignment="1">
      <alignment horizontal="left" vertical="top" wrapText="1"/>
    </xf>
    <xf numFmtId="49" fontId="22" fillId="0" borderId="2" xfId="0" applyNumberFormat="1" applyFont="1" applyBorder="1" applyAlignment="1">
      <alignment horizontal="center" vertical="top" wrapText="1"/>
    </xf>
    <xf numFmtId="49" fontId="22" fillId="0" borderId="12" xfId="0" applyNumberFormat="1" applyFont="1" applyBorder="1" applyAlignment="1">
      <alignment horizontal="center" vertical="top" wrapText="1"/>
    </xf>
    <xf numFmtId="1" fontId="10" fillId="0" borderId="2" xfId="0" applyNumberFormat="1" applyFont="1" applyBorder="1" applyAlignment="1">
      <alignment horizontal="center" vertical="top" wrapText="1"/>
    </xf>
    <xf numFmtId="1" fontId="10" fillId="0" borderId="2" xfId="0" applyNumberFormat="1" applyFont="1" applyBorder="1" applyAlignment="1">
      <alignment horizontal="center" vertical="top"/>
    </xf>
    <xf numFmtId="172" fontId="10" fillId="0" borderId="2" xfId="0" applyNumberFormat="1" applyFont="1" applyBorder="1" applyAlignment="1">
      <alignment horizontal="center" vertical="top" wrapText="1"/>
    </xf>
    <xf numFmtId="0" fontId="10" fillId="0" borderId="0" xfId="0" applyFont="1"/>
    <xf numFmtId="0" fontId="17" fillId="0" borderId="0" xfId="0" applyFont="1" applyAlignment="1">
      <alignment horizontal="center" vertical="center" wrapText="1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justify" wrapText="1"/>
    </xf>
    <xf numFmtId="166" fontId="10" fillId="0" borderId="0" xfId="0" applyNumberFormat="1" applyFont="1" applyAlignment="1">
      <alignment horizontal="right" wrapText="1"/>
    </xf>
    <xf numFmtId="166" fontId="52" fillId="0" borderId="2" xfId="0" applyNumberFormat="1" applyFont="1" applyFill="1" applyBorder="1" applyAlignment="1">
      <alignment horizontal="right" vertical="top" wrapText="1"/>
    </xf>
    <xf numFmtId="0" fontId="27" fillId="0" borderId="2" xfId="0" applyFont="1" applyBorder="1"/>
    <xf numFmtId="166" fontId="27" fillId="0" borderId="2" xfId="0" applyNumberFormat="1" applyFont="1" applyBorder="1"/>
    <xf numFmtId="0" fontId="27" fillId="0" borderId="0" xfId="0" applyFont="1"/>
    <xf numFmtId="166" fontId="10" fillId="0" borderId="2" xfId="0" applyNumberFormat="1" applyFont="1" applyFill="1" applyBorder="1" applyAlignment="1">
      <alignment horizontal="right" vertical="justify"/>
    </xf>
    <xf numFmtId="0" fontId="53" fillId="0" borderId="0" xfId="0" applyFont="1"/>
    <xf numFmtId="0" fontId="3" fillId="0" borderId="5" xfId="0" applyFont="1" applyBorder="1" applyAlignment="1">
      <alignment horizontal="center" vertical="center" wrapText="1"/>
    </xf>
    <xf numFmtId="166" fontId="23" fillId="0" borderId="2" xfId="0" applyNumberFormat="1" applyFont="1" applyFill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166" fontId="51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166" fontId="3" fillId="0" borderId="2" xfId="0" applyNumberFormat="1" applyFont="1" applyBorder="1" applyAlignment="1">
      <alignment horizontal="right" vertical="top" wrapText="1"/>
    </xf>
    <xf numFmtId="166" fontId="23" fillId="0" borderId="2" xfId="0" applyNumberFormat="1" applyFont="1" applyFill="1" applyBorder="1" applyAlignment="1">
      <alignment horizontal="right" vertical="justify"/>
    </xf>
    <xf numFmtId="0" fontId="0" fillId="0" borderId="0" xfId="0" applyAlignment="1">
      <alignment wrapText="1"/>
    </xf>
    <xf numFmtId="166" fontId="3" fillId="0" borderId="2" xfId="0" applyNumberFormat="1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49" fontId="3" fillId="0" borderId="12" xfId="0" applyNumberFormat="1" applyFont="1" applyBorder="1" applyAlignment="1">
      <alignment horizontal="center" vertical="top" wrapText="1"/>
    </xf>
    <xf numFmtId="166" fontId="3" fillId="0" borderId="12" xfId="0" applyNumberFormat="1" applyFont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166" fontId="3" fillId="0" borderId="2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166" fontId="2" fillId="0" borderId="2" xfId="0" applyNumberFormat="1" applyFont="1" applyBorder="1" applyAlignment="1">
      <alignment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166" fontId="2" fillId="0" borderId="2" xfId="0" applyNumberFormat="1" applyFont="1" applyFill="1" applyBorder="1" applyAlignment="1">
      <alignment vertical="top" wrapText="1"/>
    </xf>
    <xf numFmtId="49" fontId="2" fillId="0" borderId="12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49" fontId="2" fillId="0" borderId="15" xfId="0" applyNumberFormat="1" applyFont="1" applyBorder="1" applyAlignment="1">
      <alignment horizontal="center" vertical="top" wrapText="1"/>
    </xf>
    <xf numFmtId="166" fontId="2" fillId="0" borderId="15" xfId="0" applyNumberFormat="1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49" fontId="54" fillId="0" borderId="2" xfId="0" applyNumberFormat="1" applyFont="1" applyBorder="1" applyAlignment="1">
      <alignment horizontal="center" vertical="top"/>
    </xf>
    <xf numFmtId="49" fontId="54" fillId="0" borderId="12" xfId="0" applyNumberFormat="1" applyFont="1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166" fontId="2" fillId="0" borderId="12" xfId="0" applyNumberFormat="1" applyFont="1" applyBorder="1" applyAlignment="1">
      <alignment vertical="top" wrapText="1"/>
    </xf>
    <xf numFmtId="49" fontId="2" fillId="0" borderId="15" xfId="0" applyNumberFormat="1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vertical="top" wrapText="1"/>
    </xf>
    <xf numFmtId="49" fontId="54" fillId="0" borderId="12" xfId="0" applyNumberFormat="1" applyFont="1" applyBorder="1" applyAlignment="1">
      <alignment horizontal="center" vertical="top"/>
    </xf>
    <xf numFmtId="0" fontId="54" fillId="0" borderId="2" xfId="0" applyFont="1" applyBorder="1" applyAlignment="1">
      <alignment horizontal="left" vertical="top" wrapText="1"/>
    </xf>
    <xf numFmtId="49" fontId="54" fillId="0" borderId="15" xfId="0" applyNumberFormat="1" applyFont="1" applyBorder="1" applyAlignment="1">
      <alignment horizontal="center" vertical="top"/>
    </xf>
    <xf numFmtId="0" fontId="54" fillId="0" borderId="15" xfId="0" applyFont="1" applyBorder="1" applyAlignment="1">
      <alignment horizontal="left" vertical="top" wrapText="1"/>
    </xf>
    <xf numFmtId="49" fontId="2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vertical="top" wrapText="1"/>
    </xf>
    <xf numFmtId="0" fontId="51" fillId="0" borderId="12" xfId="0" applyFont="1" applyFill="1" applyBorder="1" applyAlignment="1">
      <alignment vertical="top" wrapText="1"/>
    </xf>
    <xf numFmtId="49" fontId="2" fillId="0" borderId="3" xfId="3" applyNumberFormat="1" applyFont="1" applyFill="1" applyBorder="1" applyAlignment="1">
      <alignment horizontal="center" vertical="top"/>
    </xf>
    <xf numFmtId="49" fontId="2" fillId="0" borderId="12" xfId="3" applyNumberFormat="1" applyFont="1" applyFill="1" applyBorder="1" applyAlignment="1">
      <alignment horizontal="center" vertical="top"/>
    </xf>
    <xf numFmtId="0" fontId="2" fillId="0" borderId="3" xfId="3" applyNumberFormat="1" applyFont="1" applyFill="1" applyBorder="1" applyAlignment="1">
      <alignment vertical="top" wrapText="1"/>
    </xf>
    <xf numFmtId="166" fontId="2" fillId="0" borderId="12" xfId="0" applyNumberFormat="1" applyFont="1" applyFill="1" applyBorder="1" applyAlignment="1">
      <alignment vertical="top" wrapText="1"/>
    </xf>
    <xf numFmtId="166" fontId="2" fillId="0" borderId="15" xfId="0" applyNumberFormat="1" applyFont="1" applyFill="1" applyBorder="1" applyAlignment="1">
      <alignment vertical="top" wrapText="1"/>
    </xf>
    <xf numFmtId="49" fontId="2" fillId="0" borderId="22" xfId="3" applyNumberFormat="1" applyFont="1" applyFill="1" applyBorder="1" applyAlignment="1">
      <alignment horizontal="center" vertical="top"/>
    </xf>
    <xf numFmtId="0" fontId="2" fillId="0" borderId="22" xfId="3" applyNumberFormat="1" applyFont="1" applyFill="1" applyBorder="1" applyAlignment="1">
      <alignment vertical="top" wrapText="1"/>
    </xf>
    <xf numFmtId="49" fontId="2" fillId="0" borderId="23" xfId="3" applyNumberFormat="1" applyFont="1" applyFill="1" applyBorder="1" applyAlignment="1">
      <alignment horizontal="center" vertical="top"/>
    </xf>
    <xf numFmtId="0" fontId="2" fillId="0" borderId="23" xfId="3" applyNumberFormat="1" applyFont="1" applyFill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49" fontId="2" fillId="0" borderId="16" xfId="0" applyNumberFormat="1" applyFont="1" applyBorder="1" applyAlignment="1">
      <alignment horizontal="center" vertical="top" wrapText="1"/>
    </xf>
    <xf numFmtId="49" fontId="2" fillId="0" borderId="0" xfId="3" applyNumberFormat="1" applyFont="1" applyFill="1" applyBorder="1" applyAlignment="1">
      <alignment horizontal="center" vertical="top"/>
    </xf>
    <xf numFmtId="49" fontId="2" fillId="0" borderId="24" xfId="3" applyNumberFormat="1" applyFont="1" applyFill="1" applyBorder="1" applyAlignment="1">
      <alignment horizontal="center" vertical="top"/>
    </xf>
    <xf numFmtId="0" fontId="2" fillId="0" borderId="24" xfId="3" applyNumberFormat="1" applyFont="1" applyFill="1" applyBorder="1" applyAlignment="1">
      <alignment vertical="top" wrapText="1"/>
    </xf>
    <xf numFmtId="166" fontId="2" fillId="0" borderId="16" xfId="0" applyNumberFormat="1" applyFont="1" applyBorder="1" applyAlignment="1">
      <alignment vertical="top" wrapText="1"/>
    </xf>
    <xf numFmtId="49" fontId="2" fillId="0" borderId="20" xfId="3" applyNumberFormat="1" applyFont="1" applyFill="1" applyBorder="1" applyAlignment="1">
      <alignment horizontal="center" vertical="top"/>
    </xf>
    <xf numFmtId="49" fontId="2" fillId="0" borderId="25" xfId="3" applyNumberFormat="1" applyFont="1" applyFill="1" applyBorder="1" applyAlignment="1">
      <alignment horizontal="center" vertical="top"/>
    </xf>
    <xf numFmtId="0" fontId="2" fillId="0" borderId="25" xfId="3" applyNumberFormat="1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166" fontId="3" fillId="0" borderId="2" xfId="0" applyNumberFormat="1" applyFont="1" applyBorder="1" applyAlignment="1">
      <alignment horizontal="right" vertical="center" wrapText="1"/>
    </xf>
    <xf numFmtId="0" fontId="17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right" vertical="justify" wrapText="1"/>
    </xf>
    <xf numFmtId="4" fontId="9" fillId="0" borderId="0" xfId="0" applyNumberFormat="1" applyFont="1" applyFill="1" applyAlignment="1">
      <alignment horizontal="right" vertical="justify" wrapText="1"/>
    </xf>
    <xf numFmtId="4" fontId="9" fillId="0" borderId="0" xfId="0" applyNumberFormat="1" applyFont="1" applyFill="1" applyAlignment="1">
      <alignment horizontal="right"/>
    </xf>
    <xf numFmtId="166" fontId="6" fillId="0" borderId="0" xfId="0" applyNumberFormat="1" applyFont="1" applyFill="1" applyBorder="1" applyAlignment="1">
      <alignment vertical="top"/>
    </xf>
    <xf numFmtId="0" fontId="18" fillId="0" borderId="0" xfId="0" applyFont="1" applyFill="1" applyAlignment="1">
      <alignment horizont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1" fillId="0" borderId="0" xfId="0" applyFont="1" applyAlignment="1"/>
    <xf numFmtId="49" fontId="13" fillId="0" borderId="0" xfId="0" applyNumberFormat="1" applyFont="1" applyFill="1" applyBorder="1" applyAlignment="1">
      <alignment vertical="top"/>
    </xf>
    <xf numFmtId="49" fontId="13" fillId="0" borderId="0" xfId="0" applyNumberFormat="1" applyFont="1" applyFill="1" applyBorder="1" applyAlignment="1">
      <alignment vertical="top" wrapText="1"/>
    </xf>
    <xf numFmtId="0" fontId="14" fillId="0" borderId="0" xfId="0" applyFont="1" applyAlignment="1"/>
    <xf numFmtId="4" fontId="6" fillId="0" borderId="6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 applyAlignment="1">
      <alignment horizontal="right" wrapText="1"/>
    </xf>
    <xf numFmtId="0" fontId="17" fillId="0" borderId="0" xfId="0" applyFont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top" wrapText="1"/>
    </xf>
    <xf numFmtId="49" fontId="1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166" fontId="3" fillId="0" borderId="6" xfId="0" applyNumberFormat="1" applyFont="1" applyBorder="1" applyAlignment="1">
      <alignment horizontal="center" vertical="center" wrapText="1"/>
    </xf>
    <xf numFmtId="166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49" fontId="10" fillId="0" borderId="6" xfId="0" applyNumberFormat="1" applyFont="1" applyFill="1" applyBorder="1" applyAlignment="1">
      <alignment horizontal="left" vertical="top" wrapText="1"/>
    </xf>
    <xf numFmtId="0" fontId="30" fillId="0" borderId="7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0" xfId="0" applyFont="1" applyAlignment="1">
      <alignment horizontal="right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49" fontId="10" fillId="0" borderId="7" xfId="0" applyNumberFormat="1" applyFont="1" applyFill="1" applyBorder="1" applyAlignment="1">
      <alignment horizontal="left" vertical="top" wrapText="1"/>
    </xf>
    <xf numFmtId="0" fontId="27" fillId="0" borderId="6" xfId="0" applyFont="1" applyBorder="1" applyAlignment="1">
      <alignment horizontal="left" vertical="top"/>
    </xf>
    <xf numFmtId="0" fontId="27" fillId="0" borderId="7" xfId="0" applyFont="1" applyBorder="1" applyAlignment="1">
      <alignment horizontal="left" vertical="top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49" fontId="23" fillId="0" borderId="6" xfId="0" applyNumberFormat="1" applyFont="1" applyFill="1" applyBorder="1" applyAlignment="1">
      <alignment horizontal="left" vertical="top" wrapText="1"/>
    </xf>
    <xf numFmtId="49" fontId="23" fillId="0" borderId="7" xfId="0" applyNumberFormat="1" applyFont="1" applyFill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/>
    </xf>
    <xf numFmtId="0" fontId="22" fillId="0" borderId="7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left" vertical="top" wrapText="1"/>
    </xf>
    <xf numFmtId="0" fontId="23" fillId="0" borderId="6" xfId="0" applyFont="1" applyFill="1" applyBorder="1" applyAlignment="1">
      <alignment horizontal="left" vertical="top" wrapText="1"/>
    </xf>
    <xf numFmtId="0" fontId="23" fillId="0" borderId="7" xfId="0" applyFont="1" applyFill="1" applyBorder="1" applyAlignment="1">
      <alignment horizontal="left" vertical="top" wrapText="1"/>
    </xf>
    <xf numFmtId="49" fontId="22" fillId="0" borderId="6" xfId="0" applyNumberFormat="1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49" fontId="22" fillId="0" borderId="6" xfId="0" applyNumberFormat="1" applyFont="1" applyFill="1" applyBorder="1" applyAlignment="1">
      <alignment horizontal="center" vertical="top" wrapText="1"/>
    </xf>
    <xf numFmtId="0" fontId="24" fillId="0" borderId="7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49" fontId="23" fillId="0" borderId="5" xfId="0" applyNumberFormat="1" applyFont="1" applyBorder="1" applyAlignment="1">
      <alignment horizontal="left" vertical="top"/>
    </xf>
    <xf numFmtId="49" fontId="23" fillId="0" borderId="16" xfId="0" applyNumberFormat="1" applyFont="1" applyBorder="1" applyAlignment="1">
      <alignment horizontal="left" vertical="top"/>
    </xf>
    <xf numFmtId="49" fontId="23" fillId="0" borderId="12" xfId="0" applyNumberFormat="1" applyFont="1" applyBorder="1" applyAlignment="1">
      <alignment horizontal="left" vertical="top"/>
    </xf>
    <xf numFmtId="49" fontId="23" fillId="0" borderId="5" xfId="0" applyNumberFormat="1" applyFont="1" applyBorder="1" applyAlignment="1">
      <alignment horizontal="left" vertical="top" wrapText="1"/>
    </xf>
    <xf numFmtId="49" fontId="23" fillId="0" borderId="16" xfId="0" applyNumberFormat="1" applyFont="1" applyBorder="1" applyAlignment="1">
      <alignment horizontal="left" vertical="top" wrapText="1"/>
    </xf>
    <xf numFmtId="49" fontId="23" fillId="0" borderId="12" xfId="0" applyNumberFormat="1" applyFont="1" applyBorder="1" applyAlignment="1">
      <alignment horizontal="left" vertical="top" wrapText="1"/>
    </xf>
    <xf numFmtId="49" fontId="22" fillId="0" borderId="7" xfId="0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left" vertical="top" wrapText="1"/>
    </xf>
    <xf numFmtId="0" fontId="23" fillId="0" borderId="12" xfId="0" applyFont="1" applyFill="1" applyBorder="1" applyAlignment="1">
      <alignment horizontal="left" vertical="top" wrapText="1"/>
    </xf>
    <xf numFmtId="49" fontId="22" fillId="0" borderId="18" xfId="0" applyNumberFormat="1" applyFont="1" applyFill="1" applyBorder="1" applyAlignment="1">
      <alignment horizontal="center" vertical="top" wrapText="1"/>
    </xf>
    <xf numFmtId="0" fontId="24" fillId="0" borderId="7" xfId="0" applyFont="1" applyFill="1" applyBorder="1" applyAlignment="1">
      <alignment vertical="top" wrapText="1"/>
    </xf>
    <xf numFmtId="49" fontId="22" fillId="0" borderId="9" xfId="0" applyNumberFormat="1" applyFont="1" applyBorder="1" applyAlignment="1">
      <alignment horizontal="left" vertical="justify" wrapText="1"/>
    </xf>
    <xf numFmtId="49" fontId="22" fillId="0" borderId="14" xfId="0" applyNumberFormat="1" applyFont="1" applyBorder="1" applyAlignment="1">
      <alignment horizontal="left" vertical="justify" wrapText="1"/>
    </xf>
    <xf numFmtId="49" fontId="22" fillId="0" borderId="8" xfId="0" applyNumberFormat="1" applyFont="1" applyBorder="1" applyAlignment="1">
      <alignment horizontal="left" vertical="justify" wrapText="1"/>
    </xf>
    <xf numFmtId="166" fontId="3" fillId="0" borderId="2" xfId="4" applyNumberFormat="1" applyFont="1" applyBorder="1" applyAlignment="1">
      <alignment horizontal="center" wrapText="1"/>
    </xf>
    <xf numFmtId="166" fontId="10" fillId="0" borderId="0" xfId="4" applyNumberFormat="1" applyFont="1" applyAlignment="1">
      <alignment horizontal="right" wrapText="1"/>
    </xf>
    <xf numFmtId="0" fontId="17" fillId="0" borderId="0" xfId="4" applyFont="1" applyAlignment="1">
      <alignment horizontal="center" wrapText="1"/>
    </xf>
    <xf numFmtId="49" fontId="22" fillId="0" borderId="9" xfId="4" applyNumberFormat="1" applyFont="1" applyBorder="1" applyAlignment="1">
      <alignment horizontal="left" vertical="justify" wrapText="1"/>
    </xf>
    <xf numFmtId="49" fontId="22" fillId="0" borderId="14" xfId="4" applyNumberFormat="1" applyFont="1" applyBorder="1" applyAlignment="1">
      <alignment horizontal="left" vertical="justify" wrapText="1"/>
    </xf>
    <xf numFmtId="49" fontId="22" fillId="0" borderId="8" xfId="4" applyNumberFormat="1" applyFont="1" applyBorder="1" applyAlignment="1">
      <alignment horizontal="left" vertical="justify" wrapText="1"/>
    </xf>
    <xf numFmtId="0" fontId="17" fillId="0" borderId="0" xfId="0" applyFont="1" applyAlignment="1">
      <alignment horizontal="center"/>
    </xf>
    <xf numFmtId="0" fontId="27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9" fillId="0" borderId="5" xfId="5" applyFont="1" applyBorder="1" applyAlignment="1">
      <alignment horizontal="center" vertical="center" wrapText="1"/>
    </xf>
    <xf numFmtId="0" fontId="49" fillId="0" borderId="12" xfId="5" applyFont="1" applyBorder="1" applyAlignment="1">
      <alignment horizontal="center" vertical="center" wrapText="1"/>
    </xf>
    <xf numFmtId="0" fontId="49" fillId="0" borderId="18" xfId="5" applyFont="1" applyBorder="1" applyAlignment="1">
      <alignment horizontal="center" vertical="center" wrapText="1"/>
    </xf>
    <xf numFmtId="0" fontId="49" fillId="0" borderId="17" xfId="5" applyFont="1" applyBorder="1" applyAlignment="1">
      <alignment horizontal="center" vertical="center" wrapText="1"/>
    </xf>
    <xf numFmtId="0" fontId="49" fillId="0" borderId="7" xfId="5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50" fillId="0" borderId="5" xfId="5" applyFont="1" applyBorder="1" applyAlignment="1">
      <alignment horizontal="center" vertical="center" wrapText="1"/>
    </xf>
    <xf numFmtId="0" fontId="50" fillId="0" borderId="16" xfId="5" applyFont="1" applyBorder="1" applyAlignment="1">
      <alignment horizontal="center" vertical="center" wrapText="1"/>
    </xf>
    <xf numFmtId="0" fontId="50" fillId="0" borderId="12" xfId="5" applyFont="1" applyBorder="1" applyAlignment="1">
      <alignment horizontal="center" vertical="center" wrapText="1"/>
    </xf>
    <xf numFmtId="0" fontId="50" fillId="0" borderId="17" xfId="5" applyFont="1" applyBorder="1" applyAlignment="1">
      <alignment horizontal="center" vertical="center" wrapText="1"/>
    </xf>
    <xf numFmtId="0" fontId="50" fillId="0" borderId="4" xfId="5" applyFont="1" applyBorder="1" applyAlignment="1">
      <alignment horizontal="center" vertical="center" wrapText="1"/>
    </xf>
    <xf numFmtId="0" fontId="50" fillId="0" borderId="19" xfId="5" applyFont="1" applyBorder="1" applyAlignment="1">
      <alignment horizontal="center" vertical="center" wrapText="1"/>
    </xf>
    <xf numFmtId="0" fontId="50" fillId="0" borderId="18" xfId="5" applyFont="1" applyBorder="1" applyAlignment="1">
      <alignment horizontal="center" vertical="center" wrapText="1"/>
    </xf>
    <xf numFmtId="0" fontId="50" fillId="0" borderId="6" xfId="5" applyFont="1" applyBorder="1" applyAlignment="1">
      <alignment horizontal="center" vertical="center" wrapText="1"/>
    </xf>
    <xf numFmtId="0" fontId="50" fillId="0" borderId="20" xfId="5" applyFont="1" applyBorder="1" applyAlignment="1">
      <alignment horizontal="center" vertical="center" wrapText="1"/>
    </xf>
    <xf numFmtId="0" fontId="50" fillId="0" borderId="7" xfId="5" applyFont="1" applyBorder="1" applyAlignment="1">
      <alignment horizontal="center" vertical="center" wrapText="1"/>
    </xf>
    <xf numFmtId="0" fontId="35" fillId="0" borderId="5" xfId="5" applyFont="1" applyBorder="1" applyAlignment="1">
      <alignment horizontal="center" vertical="center" wrapText="1"/>
    </xf>
    <xf numFmtId="0" fontId="35" fillId="0" borderId="12" xfId="5" applyFont="1" applyBorder="1" applyAlignment="1">
      <alignment horizontal="center" vertical="center" wrapText="1"/>
    </xf>
    <xf numFmtId="0" fontId="35" fillId="0" borderId="2" xfId="5" applyFont="1" applyBorder="1" applyAlignment="1">
      <alignment horizontal="center" vertical="center" wrapText="1"/>
    </xf>
    <xf numFmtId="0" fontId="39" fillId="0" borderId="0" xfId="0" applyFont="1" applyAlignment="1">
      <alignment horizontal="center" wrapText="1"/>
    </xf>
    <xf numFmtId="0" fontId="35" fillId="0" borderId="5" xfId="5" applyFont="1" applyBorder="1" applyAlignment="1">
      <alignment horizontal="center" vertical="center"/>
    </xf>
    <xf numFmtId="0" fontId="35" fillId="0" borderId="12" xfId="5" applyFont="1" applyBorder="1" applyAlignment="1">
      <alignment horizontal="center" vertical="center"/>
    </xf>
    <xf numFmtId="0" fontId="10" fillId="0" borderId="0" xfId="0" applyFont="1" applyFill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right" vertical="top" wrapText="1"/>
    </xf>
    <xf numFmtId="4" fontId="17" fillId="0" borderId="0" xfId="0" applyNumberFormat="1" applyFont="1" applyFill="1" applyAlignment="1">
      <alignment horizontal="center" vertical="top" wrapText="1"/>
    </xf>
    <xf numFmtId="3" fontId="22" fillId="0" borderId="2" xfId="0" applyNumberFormat="1" applyFont="1" applyFill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 vertical="center" wrapText="1"/>
    </xf>
    <xf numFmtId="4" fontId="22" fillId="0" borderId="5" xfId="0" applyNumberFormat="1" applyFont="1" applyFill="1" applyBorder="1" applyAlignment="1">
      <alignment horizontal="center" vertical="center" wrapText="1"/>
    </xf>
    <xf numFmtId="4" fontId="22" fillId="0" borderId="12" xfId="0" applyNumberFormat="1" applyFont="1" applyFill="1" applyBorder="1" applyAlignment="1">
      <alignment horizontal="center" vertical="center" wrapText="1"/>
    </xf>
    <xf numFmtId="4" fontId="25" fillId="0" borderId="3" xfId="0" applyNumberFormat="1" applyFont="1" applyFill="1" applyBorder="1" applyAlignment="1">
      <alignment horizontal="right" vertical="top" wrapText="1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center" vertical="top" wrapText="1"/>
    </xf>
    <xf numFmtId="49" fontId="22" fillId="0" borderId="2" xfId="0" applyNumberFormat="1" applyFont="1" applyFill="1" applyBorder="1" applyAlignment="1">
      <alignment horizontal="left" vertical="top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top" wrapText="1"/>
    </xf>
    <xf numFmtId="0" fontId="24" fillId="0" borderId="2" xfId="0" applyFont="1" applyFill="1" applyBorder="1" applyAlignment="1">
      <alignment horizontal="center" vertical="top" wrapText="1"/>
    </xf>
    <xf numFmtId="49" fontId="23" fillId="0" borderId="2" xfId="0" applyNumberFormat="1" applyFont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/>
    </xf>
    <xf numFmtId="0" fontId="24" fillId="0" borderId="2" xfId="0" applyFont="1" applyFill="1" applyBorder="1" applyAlignment="1">
      <alignment vertical="top" wrapText="1"/>
    </xf>
    <xf numFmtId="49" fontId="51" fillId="5" borderId="2" xfId="0" applyNumberFormat="1" applyFont="1" applyFill="1" applyBorder="1" applyAlignment="1">
      <alignment horizontal="left" vertical="top" wrapText="1"/>
    </xf>
    <xf numFmtId="49" fontId="51" fillId="0" borderId="2" xfId="0" applyNumberFormat="1" applyFont="1" applyFill="1" applyBorder="1" applyAlignment="1">
      <alignment horizontal="left" vertical="top"/>
    </xf>
    <xf numFmtId="0" fontId="22" fillId="0" borderId="2" xfId="0" applyFont="1" applyFill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left" vertical="top"/>
    </xf>
    <xf numFmtId="0" fontId="26" fillId="0" borderId="2" xfId="0" applyFont="1" applyBorder="1"/>
    <xf numFmtId="0" fontId="25" fillId="0" borderId="2" xfId="0" applyFont="1" applyBorder="1" applyAlignment="1">
      <alignment horizontal="left" vertical="top" wrapText="1" indent="1"/>
    </xf>
    <xf numFmtId="0" fontId="51" fillId="0" borderId="2" xfId="0" applyFont="1" applyBorder="1" applyAlignment="1">
      <alignment horizontal="left" vertical="top" wrapText="1" indent="1"/>
    </xf>
    <xf numFmtId="1" fontId="23" fillId="0" borderId="2" xfId="0" applyNumberFormat="1" applyFont="1" applyFill="1" applyBorder="1" applyAlignment="1">
      <alignment horizontal="right" vertical="top" wrapText="1"/>
    </xf>
    <xf numFmtId="1" fontId="23" fillId="0" borderId="2" xfId="0" applyNumberFormat="1" applyFont="1" applyFill="1" applyBorder="1" applyAlignment="1">
      <alignment vertical="top" wrapText="1"/>
    </xf>
  </cellXfs>
  <cellStyles count="6">
    <cellStyle name="SAPBEXHLevel0" xfId="1"/>
    <cellStyle name="SAPBEXHLevel1" xfId="2"/>
    <cellStyle name="Обычный" xfId="0" builtinId="0"/>
    <cellStyle name="Обычный 2" xfId="4"/>
    <cellStyle name="Обычный 9" xfId="3"/>
    <cellStyle name="Обычный_Брг_03_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6"/>
  <sheetViews>
    <sheetView topLeftCell="A201" workbookViewId="0">
      <selection activeCell="B217" sqref="B217"/>
    </sheetView>
  </sheetViews>
  <sheetFormatPr defaultRowHeight="12.75"/>
  <cols>
    <col min="1" max="1" width="7.85546875" style="13" customWidth="1"/>
    <col min="2" max="2" width="18" style="13" customWidth="1"/>
    <col min="3" max="3" width="65.85546875" style="40" customWidth="1"/>
    <col min="4" max="14" width="9.140625" style="15"/>
    <col min="15" max="16384" width="9.140625" style="13"/>
  </cols>
  <sheetData>
    <row r="1" spans="1:4" ht="15.75">
      <c r="C1" s="20" t="s">
        <v>205</v>
      </c>
    </row>
    <row r="2" spans="1:4" ht="15.75">
      <c r="C2" s="20" t="s">
        <v>220</v>
      </c>
    </row>
    <row r="3" spans="1:4" ht="15.75">
      <c r="C3" s="21" t="s">
        <v>221</v>
      </c>
      <c r="D3" s="21"/>
    </row>
    <row r="4" spans="1:4" ht="15.75">
      <c r="C4" s="21" t="s">
        <v>206</v>
      </c>
      <c r="D4" s="21"/>
    </row>
    <row r="7" spans="1:4" ht="35.25" customHeight="1">
      <c r="A7" s="421" t="s">
        <v>222</v>
      </c>
      <c r="B7" s="421"/>
      <c r="C7" s="421"/>
    </row>
    <row r="8" spans="1:4" ht="10.5" customHeight="1">
      <c r="A8" s="23"/>
      <c r="B8" s="23"/>
      <c r="C8" s="41"/>
    </row>
    <row r="9" spans="1:4" ht="48">
      <c r="A9" s="19" t="s">
        <v>223</v>
      </c>
      <c r="B9" s="16" t="s">
        <v>224</v>
      </c>
      <c r="C9" s="16" t="s">
        <v>283</v>
      </c>
    </row>
    <row r="10" spans="1:4" ht="25.5">
      <c r="A10" s="25">
        <v>901</v>
      </c>
      <c r="B10" s="42"/>
      <c r="C10" s="43" t="s">
        <v>225</v>
      </c>
    </row>
    <row r="11" spans="1:4" ht="25.5">
      <c r="A11" s="51"/>
      <c r="B11" s="44" t="s">
        <v>102</v>
      </c>
      <c r="C11" s="11" t="s">
        <v>103</v>
      </c>
    </row>
    <row r="12" spans="1:4" ht="13.5" customHeight="1">
      <c r="A12" s="25"/>
      <c r="B12" s="44" t="s">
        <v>154</v>
      </c>
      <c r="C12" s="11" t="s">
        <v>155</v>
      </c>
    </row>
    <row r="13" spans="1:4" ht="51">
      <c r="A13" s="51"/>
      <c r="B13" s="44" t="s">
        <v>162</v>
      </c>
      <c r="C13" s="11" t="s">
        <v>163</v>
      </c>
    </row>
    <row r="14" spans="1:4" ht="38.25">
      <c r="A14" s="51"/>
      <c r="B14" s="44" t="s">
        <v>164</v>
      </c>
      <c r="C14" s="35" t="s">
        <v>165</v>
      </c>
    </row>
    <row r="15" spans="1:4" ht="38.25">
      <c r="A15" s="25"/>
      <c r="B15" s="44" t="s">
        <v>226</v>
      </c>
      <c r="C15" s="11" t="s">
        <v>227</v>
      </c>
    </row>
    <row r="16" spans="1:4" ht="27.75" customHeight="1">
      <c r="A16" s="51"/>
      <c r="B16" s="44" t="s">
        <v>131</v>
      </c>
      <c r="C16" s="35" t="s">
        <v>228</v>
      </c>
    </row>
    <row r="17" spans="1:3" ht="14.25" customHeight="1">
      <c r="A17" s="16"/>
      <c r="B17" s="44" t="s">
        <v>200</v>
      </c>
      <c r="C17" s="35" t="s">
        <v>180</v>
      </c>
    </row>
    <row r="18" spans="1:3" ht="14.25" customHeight="1">
      <c r="A18" s="16"/>
      <c r="B18" s="44" t="s">
        <v>211</v>
      </c>
      <c r="C18" s="35" t="s">
        <v>210</v>
      </c>
    </row>
    <row r="19" spans="1:3" ht="27.75" customHeight="1">
      <c r="A19" s="16"/>
      <c r="B19" s="44" t="s">
        <v>208</v>
      </c>
      <c r="C19" s="35" t="s">
        <v>229</v>
      </c>
    </row>
    <row r="20" spans="1:3">
      <c r="A20" s="16"/>
      <c r="B20" s="44" t="s">
        <v>137</v>
      </c>
      <c r="C20" s="35" t="s">
        <v>138</v>
      </c>
    </row>
    <row r="21" spans="1:3" ht="25.5">
      <c r="A21" s="51"/>
      <c r="B21" s="44" t="s">
        <v>139</v>
      </c>
      <c r="C21" s="35" t="s">
        <v>140</v>
      </c>
    </row>
    <row r="22" spans="1:3" ht="38.25">
      <c r="A22" s="16"/>
      <c r="B22" s="44" t="s">
        <v>141</v>
      </c>
      <c r="C22" s="35" t="s">
        <v>142</v>
      </c>
    </row>
    <row r="23" spans="1:3" ht="12.75" customHeight="1">
      <c r="A23" s="16"/>
      <c r="B23" s="44" t="s">
        <v>230</v>
      </c>
      <c r="C23" s="35" t="s">
        <v>231</v>
      </c>
    </row>
    <row r="24" spans="1:3" ht="51">
      <c r="A24" s="16"/>
      <c r="B24" s="44" t="s">
        <v>214</v>
      </c>
      <c r="C24" s="35" t="s">
        <v>215</v>
      </c>
    </row>
    <row r="25" spans="1:3" ht="53.25" customHeight="1">
      <c r="A25" s="16"/>
      <c r="B25" s="44" t="s">
        <v>169</v>
      </c>
      <c r="C25" s="36" t="s">
        <v>170</v>
      </c>
    </row>
    <row r="26" spans="1:3" ht="12.75" customHeight="1">
      <c r="A26" s="16"/>
      <c r="B26" s="44" t="s">
        <v>135</v>
      </c>
      <c r="C26" s="35" t="s">
        <v>136</v>
      </c>
    </row>
    <row r="27" spans="1:3">
      <c r="A27" s="16"/>
      <c r="B27" s="44" t="s">
        <v>198</v>
      </c>
      <c r="C27" s="35" t="s">
        <v>199</v>
      </c>
    </row>
    <row r="28" spans="1:3" ht="25.5">
      <c r="A28" s="16"/>
      <c r="B28" s="44" t="s">
        <v>91</v>
      </c>
      <c r="C28" s="35" t="s">
        <v>92</v>
      </c>
    </row>
    <row r="29" spans="1:3" ht="25.5">
      <c r="A29" s="16"/>
      <c r="B29" s="44" t="s">
        <v>93</v>
      </c>
      <c r="C29" s="35" t="s">
        <v>94</v>
      </c>
    </row>
    <row r="30" spans="1:3" ht="25.5">
      <c r="A30" s="16"/>
      <c r="B30" s="44" t="s">
        <v>167</v>
      </c>
      <c r="C30" s="35" t="s">
        <v>168</v>
      </c>
    </row>
    <row r="31" spans="1:3" ht="38.25">
      <c r="A31" s="16"/>
      <c r="B31" s="44" t="s">
        <v>191</v>
      </c>
      <c r="C31" s="35" t="s">
        <v>232</v>
      </c>
    </row>
    <row r="32" spans="1:3" ht="25.5">
      <c r="A32" s="25">
        <v>902</v>
      </c>
      <c r="B32" s="45"/>
      <c r="C32" s="43" t="s">
        <v>233</v>
      </c>
    </row>
    <row r="33" spans="1:3" ht="27" customHeight="1">
      <c r="A33" s="51"/>
      <c r="B33" s="44" t="s">
        <v>102</v>
      </c>
      <c r="C33" s="11" t="s">
        <v>103</v>
      </c>
    </row>
    <row r="34" spans="1:3">
      <c r="A34" s="25"/>
      <c r="B34" s="44" t="s">
        <v>154</v>
      </c>
      <c r="C34" s="11" t="s">
        <v>155</v>
      </c>
    </row>
    <row r="35" spans="1:3" ht="52.5" customHeight="1">
      <c r="A35" s="51"/>
      <c r="B35" s="44" t="s">
        <v>162</v>
      </c>
      <c r="C35" s="11" t="s">
        <v>163</v>
      </c>
    </row>
    <row r="36" spans="1:3" ht="39.75" customHeight="1">
      <c r="A36" s="51"/>
      <c r="B36" s="44" t="s">
        <v>164</v>
      </c>
      <c r="C36" s="35" t="s">
        <v>165</v>
      </c>
    </row>
    <row r="37" spans="1:3" ht="38.25">
      <c r="A37" s="25"/>
      <c r="B37" s="44" t="s">
        <v>226</v>
      </c>
      <c r="C37" s="11" t="s">
        <v>227</v>
      </c>
    </row>
    <row r="38" spans="1:3" ht="25.5">
      <c r="A38" s="51"/>
      <c r="B38" s="44" t="s">
        <v>131</v>
      </c>
      <c r="C38" s="35" t="s">
        <v>228</v>
      </c>
    </row>
    <row r="39" spans="1:3" ht="12" customHeight="1">
      <c r="A39" s="16"/>
      <c r="B39" s="44" t="s">
        <v>200</v>
      </c>
      <c r="C39" s="35" t="s">
        <v>180</v>
      </c>
    </row>
    <row r="40" spans="1:3">
      <c r="A40" s="16"/>
      <c r="B40" s="44" t="s">
        <v>211</v>
      </c>
      <c r="C40" s="35" t="s">
        <v>210</v>
      </c>
    </row>
    <row r="41" spans="1:3" ht="27.75" customHeight="1">
      <c r="A41" s="16"/>
      <c r="B41" s="44" t="s">
        <v>208</v>
      </c>
      <c r="C41" s="35" t="s">
        <v>229</v>
      </c>
    </row>
    <row r="42" spans="1:3">
      <c r="A42" s="16"/>
      <c r="B42" s="44" t="s">
        <v>137</v>
      </c>
      <c r="C42" s="35" t="s">
        <v>138</v>
      </c>
    </row>
    <row r="43" spans="1:3" ht="25.5">
      <c r="A43" s="51"/>
      <c r="B43" s="44" t="s">
        <v>139</v>
      </c>
      <c r="C43" s="35" t="s">
        <v>140</v>
      </c>
    </row>
    <row r="44" spans="1:3" ht="41.25" customHeight="1">
      <c r="A44" s="16"/>
      <c r="B44" s="44" t="s">
        <v>143</v>
      </c>
      <c r="C44" s="35" t="s">
        <v>234</v>
      </c>
    </row>
    <row r="45" spans="1:3" ht="27" customHeight="1">
      <c r="A45" s="16"/>
      <c r="B45" s="44" t="s">
        <v>144</v>
      </c>
      <c r="C45" s="35" t="s">
        <v>145</v>
      </c>
    </row>
    <row r="46" spans="1:3" ht="27.75" customHeight="1">
      <c r="A46" s="16"/>
      <c r="B46" s="44" t="s">
        <v>135</v>
      </c>
      <c r="C46" s="35" t="s">
        <v>136</v>
      </c>
    </row>
    <row r="47" spans="1:3">
      <c r="A47" s="16"/>
      <c r="B47" s="44" t="s">
        <v>198</v>
      </c>
      <c r="C47" s="35" t="s">
        <v>199</v>
      </c>
    </row>
    <row r="48" spans="1:3" ht="25.5">
      <c r="A48" s="51"/>
      <c r="B48" s="44" t="s">
        <v>91</v>
      </c>
      <c r="C48" s="35" t="s">
        <v>92</v>
      </c>
    </row>
    <row r="49" spans="1:3" ht="25.5">
      <c r="A49" s="51"/>
      <c r="B49" s="44" t="s">
        <v>93</v>
      </c>
      <c r="C49" s="35" t="s">
        <v>94</v>
      </c>
    </row>
    <row r="50" spans="1:3" ht="25.5">
      <c r="A50" s="16"/>
      <c r="B50" s="44" t="s">
        <v>167</v>
      </c>
      <c r="C50" s="35" t="s">
        <v>168</v>
      </c>
    </row>
    <row r="51" spans="1:3" ht="38.25">
      <c r="A51" s="16"/>
      <c r="B51" s="44" t="s">
        <v>191</v>
      </c>
      <c r="C51" s="35" t="s">
        <v>232</v>
      </c>
    </row>
    <row r="52" spans="1:3" ht="25.5" customHeight="1">
      <c r="A52" s="25">
        <v>903</v>
      </c>
      <c r="B52" s="45"/>
      <c r="C52" s="43" t="s">
        <v>235</v>
      </c>
    </row>
    <row r="53" spans="1:3" ht="25.5">
      <c r="A53" s="51"/>
      <c r="B53" s="44" t="s">
        <v>102</v>
      </c>
      <c r="C53" s="11" t="s">
        <v>103</v>
      </c>
    </row>
    <row r="54" spans="1:3">
      <c r="A54" s="25"/>
      <c r="B54" s="44" t="s">
        <v>154</v>
      </c>
      <c r="C54" s="11" t="s">
        <v>155</v>
      </c>
    </row>
    <row r="55" spans="1:3" ht="53.25" customHeight="1">
      <c r="A55" s="51"/>
      <c r="B55" s="44" t="s">
        <v>162</v>
      </c>
      <c r="C55" s="11" t="s">
        <v>163</v>
      </c>
    </row>
    <row r="56" spans="1:3" ht="39.75" customHeight="1">
      <c r="A56" s="51"/>
      <c r="B56" s="44" t="s">
        <v>164</v>
      </c>
      <c r="C56" s="35" t="s">
        <v>165</v>
      </c>
    </row>
    <row r="57" spans="1:3" ht="38.25">
      <c r="A57" s="25"/>
      <c r="B57" s="44" t="s">
        <v>226</v>
      </c>
      <c r="C57" s="11" t="s">
        <v>227</v>
      </c>
    </row>
    <row r="58" spans="1:3" ht="26.25" customHeight="1">
      <c r="A58" s="51"/>
      <c r="B58" s="44" t="s">
        <v>131</v>
      </c>
      <c r="C58" s="35" t="s">
        <v>228</v>
      </c>
    </row>
    <row r="59" spans="1:3" ht="15" customHeight="1">
      <c r="A59" s="16"/>
      <c r="B59" s="44" t="s">
        <v>200</v>
      </c>
      <c r="C59" s="35" t="s">
        <v>180</v>
      </c>
    </row>
    <row r="60" spans="1:3" ht="14.25" customHeight="1">
      <c r="A60" s="16"/>
      <c r="B60" s="44" t="s">
        <v>211</v>
      </c>
      <c r="C60" s="35" t="s">
        <v>210</v>
      </c>
    </row>
    <row r="61" spans="1:3" ht="27" customHeight="1">
      <c r="A61" s="16"/>
      <c r="B61" s="44" t="s">
        <v>208</v>
      </c>
      <c r="C61" s="35" t="s">
        <v>229</v>
      </c>
    </row>
    <row r="62" spans="1:3">
      <c r="A62" s="16"/>
      <c r="B62" s="44" t="s">
        <v>137</v>
      </c>
      <c r="C62" s="35" t="s">
        <v>138</v>
      </c>
    </row>
    <row r="63" spans="1:3" ht="25.5">
      <c r="A63" s="16"/>
      <c r="B63" s="44" t="s">
        <v>195</v>
      </c>
      <c r="C63" s="35" t="s">
        <v>236</v>
      </c>
    </row>
    <row r="64" spans="1:3" ht="27" customHeight="1">
      <c r="A64" s="51"/>
      <c r="B64" s="44" t="s">
        <v>139</v>
      </c>
      <c r="C64" s="35" t="s">
        <v>140</v>
      </c>
    </row>
    <row r="65" spans="1:3" ht="51">
      <c r="A65" s="16"/>
      <c r="B65" s="44" t="s">
        <v>146</v>
      </c>
      <c r="C65" s="35" t="s">
        <v>147</v>
      </c>
    </row>
    <row r="66" spans="1:3" ht="24.75" customHeight="1">
      <c r="A66" s="16"/>
      <c r="B66" s="46" t="s">
        <v>272</v>
      </c>
      <c r="C66" s="17" t="s">
        <v>90</v>
      </c>
    </row>
    <row r="67" spans="1:3" ht="13.5" customHeight="1">
      <c r="A67" s="16"/>
      <c r="B67" s="44" t="s">
        <v>230</v>
      </c>
      <c r="C67" s="35" t="s">
        <v>231</v>
      </c>
    </row>
    <row r="68" spans="1:3" ht="27" customHeight="1">
      <c r="A68" s="16"/>
      <c r="B68" s="44" t="s">
        <v>135</v>
      </c>
      <c r="C68" s="35" t="s">
        <v>136</v>
      </c>
    </row>
    <row r="69" spans="1:3" ht="25.5">
      <c r="A69" s="16"/>
      <c r="B69" s="44" t="s">
        <v>91</v>
      </c>
      <c r="C69" s="35" t="s">
        <v>92</v>
      </c>
    </row>
    <row r="70" spans="1:3" ht="25.5">
      <c r="A70" s="16"/>
      <c r="B70" s="44" t="s">
        <v>93</v>
      </c>
      <c r="C70" s="35" t="s">
        <v>94</v>
      </c>
    </row>
    <row r="71" spans="1:3" ht="25.5">
      <c r="A71" s="16"/>
      <c r="B71" s="44" t="s">
        <v>167</v>
      </c>
      <c r="C71" s="35" t="s">
        <v>168</v>
      </c>
    </row>
    <row r="72" spans="1:3" ht="38.25">
      <c r="A72" s="16"/>
      <c r="B72" s="44" t="s">
        <v>191</v>
      </c>
      <c r="C72" s="35" t="s">
        <v>232</v>
      </c>
    </row>
    <row r="73" spans="1:3">
      <c r="A73" s="51"/>
      <c r="B73" s="44" t="s">
        <v>198</v>
      </c>
      <c r="C73" s="35" t="s">
        <v>199</v>
      </c>
    </row>
    <row r="74" spans="1:3" ht="25.5">
      <c r="A74" s="25">
        <v>904</v>
      </c>
      <c r="B74" s="45"/>
      <c r="C74" s="43" t="s">
        <v>95</v>
      </c>
    </row>
    <row r="75" spans="1:3" ht="25.5">
      <c r="A75" s="51"/>
      <c r="B75" s="44" t="s">
        <v>102</v>
      </c>
      <c r="C75" s="11" t="s">
        <v>103</v>
      </c>
    </row>
    <row r="76" spans="1:3">
      <c r="A76" s="25"/>
      <c r="B76" s="44" t="s">
        <v>154</v>
      </c>
      <c r="C76" s="11" t="s">
        <v>155</v>
      </c>
    </row>
    <row r="77" spans="1:3" ht="51">
      <c r="A77" s="51"/>
      <c r="B77" s="44" t="s">
        <v>162</v>
      </c>
      <c r="C77" s="11" t="s">
        <v>163</v>
      </c>
    </row>
    <row r="78" spans="1:3" ht="38.25">
      <c r="A78" s="51"/>
      <c r="B78" s="44" t="s">
        <v>164</v>
      </c>
      <c r="C78" s="35" t="s">
        <v>165</v>
      </c>
    </row>
    <row r="79" spans="1:3" ht="38.25">
      <c r="A79" s="25"/>
      <c r="B79" s="44" t="s">
        <v>226</v>
      </c>
      <c r="C79" s="11" t="s">
        <v>227</v>
      </c>
    </row>
    <row r="80" spans="1:3" ht="24.75" customHeight="1">
      <c r="A80" s="51"/>
      <c r="B80" s="44" t="s">
        <v>131</v>
      </c>
      <c r="C80" s="35" t="s">
        <v>228</v>
      </c>
    </row>
    <row r="81" spans="1:3" ht="12.75" customHeight="1">
      <c r="A81" s="16"/>
      <c r="B81" s="44" t="s">
        <v>200</v>
      </c>
      <c r="C81" s="35" t="s">
        <v>180</v>
      </c>
    </row>
    <row r="82" spans="1:3">
      <c r="A82" s="16"/>
      <c r="B82" s="44" t="s">
        <v>211</v>
      </c>
      <c r="C82" s="35" t="s">
        <v>210</v>
      </c>
    </row>
    <row r="83" spans="1:3" ht="25.5">
      <c r="A83" s="16"/>
      <c r="B83" s="44" t="s">
        <v>237</v>
      </c>
      <c r="C83" s="35" t="s">
        <v>238</v>
      </c>
    </row>
    <row r="84" spans="1:3" ht="27" customHeight="1">
      <c r="A84" s="16"/>
      <c r="B84" s="44" t="s">
        <v>208</v>
      </c>
      <c r="C84" s="35" t="s">
        <v>229</v>
      </c>
    </row>
    <row r="85" spans="1:3">
      <c r="A85" s="16"/>
      <c r="B85" s="44" t="s">
        <v>137</v>
      </c>
      <c r="C85" s="35" t="s">
        <v>138</v>
      </c>
    </row>
    <row r="86" spans="1:3" ht="25.5">
      <c r="A86" s="16"/>
      <c r="B86" s="44" t="s">
        <v>139</v>
      </c>
      <c r="C86" s="35" t="s">
        <v>140</v>
      </c>
    </row>
    <row r="87" spans="1:3" ht="41.25" customHeight="1">
      <c r="A87" s="16"/>
      <c r="B87" s="44" t="s">
        <v>143</v>
      </c>
      <c r="C87" s="35" t="s">
        <v>234</v>
      </c>
    </row>
    <row r="88" spans="1:3" ht="27" customHeight="1">
      <c r="A88" s="16"/>
      <c r="B88" s="44" t="s">
        <v>135</v>
      </c>
      <c r="C88" s="35" t="s">
        <v>136</v>
      </c>
    </row>
    <row r="89" spans="1:3" ht="15" customHeight="1">
      <c r="A89" s="16"/>
      <c r="B89" s="44" t="s">
        <v>198</v>
      </c>
      <c r="C89" s="35" t="s">
        <v>199</v>
      </c>
    </row>
    <row r="90" spans="1:3" ht="40.5" customHeight="1">
      <c r="A90" s="51"/>
      <c r="B90" s="44" t="s">
        <v>166</v>
      </c>
      <c r="C90" s="35" t="s">
        <v>185</v>
      </c>
    </row>
    <row r="91" spans="1:3" ht="25.5">
      <c r="A91" s="51"/>
      <c r="B91" s="44" t="s">
        <v>93</v>
      </c>
      <c r="C91" s="35" t="s">
        <v>94</v>
      </c>
    </row>
    <row r="92" spans="1:3" ht="27.75" customHeight="1">
      <c r="A92" s="16"/>
      <c r="B92" s="44" t="s">
        <v>167</v>
      </c>
      <c r="C92" s="35" t="s">
        <v>168</v>
      </c>
    </row>
    <row r="93" spans="1:3" ht="38.25">
      <c r="A93" s="16"/>
      <c r="B93" s="44" t="s">
        <v>191</v>
      </c>
      <c r="C93" s="35" t="s">
        <v>232</v>
      </c>
    </row>
    <row r="94" spans="1:3" ht="25.5">
      <c r="A94" s="25">
        <v>905</v>
      </c>
      <c r="B94" s="45"/>
      <c r="C94" s="43" t="s">
        <v>239</v>
      </c>
    </row>
    <row r="95" spans="1:3" ht="25.5">
      <c r="A95" s="51"/>
      <c r="B95" s="44" t="s">
        <v>240</v>
      </c>
      <c r="C95" s="11" t="s">
        <v>37</v>
      </c>
    </row>
    <row r="96" spans="1:3" ht="52.5" customHeight="1">
      <c r="A96" s="51"/>
      <c r="B96" s="44" t="s">
        <v>45</v>
      </c>
      <c r="C96" s="11" t="s">
        <v>241</v>
      </c>
    </row>
    <row r="97" spans="1:3">
      <c r="A97" s="25"/>
      <c r="B97" s="44" t="s">
        <v>154</v>
      </c>
      <c r="C97" s="11" t="s">
        <v>155</v>
      </c>
    </row>
    <row r="98" spans="1:3" ht="27.75" customHeight="1">
      <c r="A98" s="51"/>
      <c r="B98" s="44" t="s">
        <v>242</v>
      </c>
      <c r="C98" s="11" t="s">
        <v>243</v>
      </c>
    </row>
    <row r="99" spans="1:3" ht="52.5" customHeight="1">
      <c r="A99" s="51"/>
      <c r="B99" s="44" t="s">
        <v>162</v>
      </c>
      <c r="C99" s="11" t="s">
        <v>163</v>
      </c>
    </row>
    <row r="100" spans="1:3" ht="41.25" customHeight="1">
      <c r="A100" s="51"/>
      <c r="B100" s="44" t="s">
        <v>164</v>
      </c>
      <c r="C100" s="35" t="s">
        <v>165</v>
      </c>
    </row>
    <row r="101" spans="1:3" ht="39.75" customHeight="1">
      <c r="A101" s="51"/>
      <c r="B101" s="44" t="s">
        <v>96</v>
      </c>
      <c r="C101" s="35" t="s">
        <v>97</v>
      </c>
    </row>
    <row r="102" spans="1:3" ht="27" customHeight="1">
      <c r="A102" s="51"/>
      <c r="B102" s="44" t="s">
        <v>131</v>
      </c>
      <c r="C102" s="35" t="s">
        <v>228</v>
      </c>
    </row>
    <row r="103" spans="1:3" ht="12.75" customHeight="1">
      <c r="A103" s="51"/>
      <c r="B103" s="44" t="s">
        <v>200</v>
      </c>
      <c r="C103" s="35" t="s">
        <v>180</v>
      </c>
    </row>
    <row r="104" spans="1:3">
      <c r="A104" s="51"/>
      <c r="B104" s="44" t="s">
        <v>211</v>
      </c>
      <c r="C104" s="35" t="s">
        <v>210</v>
      </c>
    </row>
    <row r="105" spans="1:3" ht="25.5">
      <c r="A105" s="51"/>
      <c r="B105" s="44" t="s">
        <v>76</v>
      </c>
      <c r="C105" s="35" t="s">
        <v>132</v>
      </c>
    </row>
    <row r="106" spans="1:3" ht="27.75" customHeight="1">
      <c r="A106" s="51"/>
      <c r="B106" s="44" t="s">
        <v>208</v>
      </c>
      <c r="C106" s="35" t="s">
        <v>229</v>
      </c>
    </row>
    <row r="107" spans="1:3" ht="25.5">
      <c r="A107" s="51"/>
      <c r="B107" s="44" t="s">
        <v>217</v>
      </c>
      <c r="C107" s="35" t="s">
        <v>216</v>
      </c>
    </row>
    <row r="108" spans="1:3" ht="27" customHeight="1">
      <c r="A108" s="51"/>
      <c r="B108" s="44" t="s">
        <v>244</v>
      </c>
      <c r="C108" s="35" t="s">
        <v>245</v>
      </c>
    </row>
    <row r="109" spans="1:3">
      <c r="A109" s="51"/>
      <c r="B109" s="44" t="s">
        <v>137</v>
      </c>
      <c r="C109" s="35" t="s">
        <v>138</v>
      </c>
    </row>
    <row r="110" spans="1:3" ht="25.5">
      <c r="A110" s="51"/>
      <c r="B110" s="44" t="s">
        <v>139</v>
      </c>
      <c r="C110" s="35" t="s">
        <v>140</v>
      </c>
    </row>
    <row r="111" spans="1:3" ht="13.5" customHeight="1">
      <c r="A111" s="51"/>
      <c r="B111" s="44" t="s">
        <v>230</v>
      </c>
      <c r="C111" s="35" t="s">
        <v>231</v>
      </c>
    </row>
    <row r="112" spans="1:3" ht="42.75" customHeight="1">
      <c r="A112" s="51"/>
      <c r="B112" s="44" t="s">
        <v>143</v>
      </c>
      <c r="C112" s="35" t="s">
        <v>234</v>
      </c>
    </row>
    <row r="113" spans="1:3" ht="27" customHeight="1">
      <c r="A113" s="51"/>
      <c r="B113" s="44" t="s">
        <v>135</v>
      </c>
      <c r="C113" s="35" t="s">
        <v>136</v>
      </c>
    </row>
    <row r="114" spans="1:3" ht="25.5">
      <c r="A114" s="51"/>
      <c r="B114" s="44" t="s">
        <v>246</v>
      </c>
      <c r="C114" s="35" t="s">
        <v>247</v>
      </c>
    </row>
    <row r="115" spans="1:3" ht="15" customHeight="1">
      <c r="A115" s="51"/>
      <c r="B115" s="44" t="s">
        <v>198</v>
      </c>
      <c r="C115" s="35" t="s">
        <v>199</v>
      </c>
    </row>
    <row r="116" spans="1:3" ht="39.75" customHeight="1">
      <c r="A116" s="51"/>
      <c r="B116" s="44" t="s">
        <v>166</v>
      </c>
      <c r="C116" s="35" t="s">
        <v>185</v>
      </c>
    </row>
    <row r="117" spans="1:3" ht="27" customHeight="1">
      <c r="A117" s="16"/>
      <c r="B117" s="44" t="s">
        <v>167</v>
      </c>
      <c r="C117" s="35" t="s">
        <v>168</v>
      </c>
    </row>
    <row r="118" spans="1:3" ht="39.75" customHeight="1">
      <c r="A118" s="16"/>
      <c r="B118" s="44" t="s">
        <v>191</v>
      </c>
      <c r="C118" s="35" t="s">
        <v>232</v>
      </c>
    </row>
    <row r="119" spans="1:3" ht="25.5">
      <c r="A119" s="25">
        <v>910</v>
      </c>
      <c r="B119" s="45"/>
      <c r="C119" s="43" t="s">
        <v>248</v>
      </c>
    </row>
    <row r="120" spans="1:3" ht="25.5">
      <c r="A120" s="51"/>
      <c r="B120" s="44" t="s">
        <v>26</v>
      </c>
      <c r="C120" s="11" t="s">
        <v>249</v>
      </c>
    </row>
    <row r="121" spans="1:3" ht="40.5" customHeight="1">
      <c r="A121" s="51"/>
      <c r="B121" s="44" t="s">
        <v>35</v>
      </c>
      <c r="C121" s="11" t="s">
        <v>36</v>
      </c>
    </row>
    <row r="122" spans="1:3" ht="53.25" customHeight="1">
      <c r="A122" s="51"/>
      <c r="B122" s="44" t="s">
        <v>181</v>
      </c>
      <c r="C122" s="11" t="s">
        <v>250</v>
      </c>
    </row>
    <row r="123" spans="1:3" ht="53.25" customHeight="1">
      <c r="A123" s="51"/>
      <c r="B123" s="44" t="s">
        <v>130</v>
      </c>
      <c r="C123" s="11" t="s">
        <v>204</v>
      </c>
    </row>
    <row r="124" spans="1:3" ht="42" customHeight="1">
      <c r="A124" s="51"/>
      <c r="B124" s="44" t="s">
        <v>39</v>
      </c>
      <c r="C124" s="11" t="s">
        <v>177</v>
      </c>
    </row>
    <row r="125" spans="1:3" ht="39.75" customHeight="1">
      <c r="A125" s="51"/>
      <c r="B125" s="44" t="s">
        <v>42</v>
      </c>
      <c r="C125" s="11" t="s">
        <v>43</v>
      </c>
    </row>
    <row r="126" spans="1:3" ht="55.5" customHeight="1">
      <c r="A126" s="51"/>
      <c r="B126" s="44" t="s">
        <v>251</v>
      </c>
      <c r="C126" s="11" t="s">
        <v>252</v>
      </c>
    </row>
    <row r="127" spans="1:3" ht="52.5" customHeight="1">
      <c r="A127" s="51"/>
      <c r="B127" s="44" t="s">
        <v>45</v>
      </c>
      <c r="C127" s="11" t="s">
        <v>178</v>
      </c>
    </row>
    <row r="128" spans="1:3" ht="25.5">
      <c r="A128" s="51"/>
      <c r="B128" s="44" t="s">
        <v>102</v>
      </c>
      <c r="C128" s="11" t="s">
        <v>103</v>
      </c>
    </row>
    <row r="129" spans="1:3" ht="25.5">
      <c r="A129" s="51"/>
      <c r="B129" s="44" t="s">
        <v>98</v>
      </c>
      <c r="C129" s="11" t="s">
        <v>99</v>
      </c>
    </row>
    <row r="130" spans="1:3" ht="14.25" customHeight="1">
      <c r="A130" s="25"/>
      <c r="B130" s="44" t="s">
        <v>154</v>
      </c>
      <c r="C130" s="11" t="s">
        <v>155</v>
      </c>
    </row>
    <row r="131" spans="1:3" ht="57" customHeight="1">
      <c r="A131" s="51"/>
      <c r="B131" s="44" t="s">
        <v>182</v>
      </c>
      <c r="C131" s="11" t="s">
        <v>179</v>
      </c>
    </row>
    <row r="132" spans="1:3" ht="66" customHeight="1">
      <c r="A132" s="51"/>
      <c r="B132" s="44" t="s">
        <v>156</v>
      </c>
      <c r="C132" s="11" t="s">
        <v>157</v>
      </c>
    </row>
    <row r="133" spans="1:3" ht="53.25" customHeight="1">
      <c r="A133" s="51"/>
      <c r="B133" s="44" t="s">
        <v>158</v>
      </c>
      <c r="C133" s="11" t="s">
        <v>253</v>
      </c>
    </row>
    <row r="134" spans="1:3" ht="66" customHeight="1">
      <c r="A134" s="51"/>
      <c r="B134" s="44" t="s">
        <v>159</v>
      </c>
      <c r="C134" s="11" t="s">
        <v>160</v>
      </c>
    </row>
    <row r="135" spans="1:3" ht="25.5">
      <c r="A135" s="51"/>
      <c r="B135" s="44" t="s">
        <v>27</v>
      </c>
      <c r="C135" s="11" t="s">
        <v>58</v>
      </c>
    </row>
    <row r="136" spans="1:3" ht="38.25">
      <c r="A136" s="51"/>
      <c r="B136" s="44" t="s">
        <v>254</v>
      </c>
      <c r="C136" s="11" t="s">
        <v>161</v>
      </c>
    </row>
    <row r="137" spans="1:3" ht="54" customHeight="1">
      <c r="A137" s="51"/>
      <c r="B137" s="44" t="s">
        <v>162</v>
      </c>
      <c r="C137" s="11" t="s">
        <v>163</v>
      </c>
    </row>
    <row r="138" spans="1:3" ht="43.5" customHeight="1">
      <c r="A138" s="51"/>
      <c r="B138" s="44" t="s">
        <v>164</v>
      </c>
      <c r="C138" s="35" t="s">
        <v>165</v>
      </c>
    </row>
    <row r="139" spans="1:3" ht="27" customHeight="1">
      <c r="A139" s="51"/>
      <c r="B139" s="44" t="s">
        <v>131</v>
      </c>
      <c r="C139" s="35" t="s">
        <v>228</v>
      </c>
    </row>
    <row r="140" spans="1:3" ht="13.5" customHeight="1">
      <c r="A140" s="51"/>
      <c r="B140" s="44" t="s">
        <v>200</v>
      </c>
      <c r="C140" s="35" t="s">
        <v>180</v>
      </c>
    </row>
    <row r="141" spans="1:3">
      <c r="A141" s="51"/>
      <c r="B141" s="44" t="s">
        <v>211</v>
      </c>
      <c r="C141" s="35" t="s">
        <v>210</v>
      </c>
    </row>
    <row r="142" spans="1:3">
      <c r="A142" s="51"/>
      <c r="B142" s="44" t="s">
        <v>137</v>
      </c>
      <c r="C142" s="35" t="s">
        <v>138</v>
      </c>
    </row>
    <row r="143" spans="1:3" ht="51">
      <c r="A143" s="51"/>
      <c r="B143" s="44" t="s">
        <v>255</v>
      </c>
      <c r="C143" s="35" t="s">
        <v>257</v>
      </c>
    </row>
    <row r="144" spans="1:3" ht="27" customHeight="1">
      <c r="A144" s="51"/>
      <c r="B144" s="44" t="s">
        <v>258</v>
      </c>
      <c r="C144" s="35" t="s">
        <v>136</v>
      </c>
    </row>
    <row r="145" spans="1:3" ht="38.25">
      <c r="A145" s="51"/>
      <c r="B145" s="44" t="s">
        <v>166</v>
      </c>
      <c r="C145" s="35" t="s">
        <v>185</v>
      </c>
    </row>
    <row r="146" spans="1:3" ht="25.5">
      <c r="A146" s="51"/>
      <c r="B146" s="44" t="s">
        <v>93</v>
      </c>
      <c r="C146" s="35" t="s">
        <v>94</v>
      </c>
    </row>
    <row r="147" spans="1:3" ht="25.5">
      <c r="A147" s="51"/>
      <c r="B147" s="44" t="s">
        <v>167</v>
      </c>
      <c r="C147" s="35" t="s">
        <v>168</v>
      </c>
    </row>
    <row r="148" spans="1:3" ht="40.5" customHeight="1">
      <c r="A148" s="16"/>
      <c r="B148" s="44" t="s">
        <v>191</v>
      </c>
      <c r="C148" s="35" t="s">
        <v>232</v>
      </c>
    </row>
    <row r="149" spans="1:3">
      <c r="A149" s="25">
        <v>915</v>
      </c>
      <c r="B149" s="45"/>
      <c r="C149" s="43" t="s">
        <v>259</v>
      </c>
    </row>
    <row r="150" spans="1:3" ht="25.5">
      <c r="A150" s="51"/>
      <c r="B150" s="44" t="s">
        <v>102</v>
      </c>
      <c r="C150" s="11" t="s">
        <v>103</v>
      </c>
    </row>
    <row r="151" spans="1:3" ht="14.25" customHeight="1">
      <c r="A151" s="25"/>
      <c r="B151" s="44" t="s">
        <v>154</v>
      </c>
      <c r="C151" s="11" t="s">
        <v>155</v>
      </c>
    </row>
    <row r="152" spans="1:3" ht="54" customHeight="1">
      <c r="A152" s="51"/>
      <c r="B152" s="44" t="s">
        <v>162</v>
      </c>
      <c r="C152" s="11" t="s">
        <v>163</v>
      </c>
    </row>
    <row r="153" spans="1:3" ht="42" customHeight="1">
      <c r="A153" s="51"/>
      <c r="B153" s="44" t="s">
        <v>164</v>
      </c>
      <c r="C153" s="35" t="s">
        <v>165</v>
      </c>
    </row>
    <row r="154" spans="1:3" ht="41.25" customHeight="1">
      <c r="A154" s="25"/>
      <c r="B154" s="44" t="s">
        <v>226</v>
      </c>
      <c r="C154" s="11" t="s">
        <v>227</v>
      </c>
    </row>
    <row r="155" spans="1:3" ht="27" customHeight="1">
      <c r="A155" s="25"/>
      <c r="B155" s="44" t="s">
        <v>131</v>
      </c>
      <c r="C155" s="35" t="s">
        <v>228</v>
      </c>
    </row>
    <row r="156" spans="1:3" ht="12.75" customHeight="1">
      <c r="A156" s="26"/>
      <c r="B156" s="44" t="s">
        <v>200</v>
      </c>
      <c r="C156" s="35" t="s">
        <v>180</v>
      </c>
    </row>
    <row r="157" spans="1:3">
      <c r="A157" s="26"/>
      <c r="B157" s="44" t="s">
        <v>211</v>
      </c>
      <c r="C157" s="35" t="s">
        <v>210</v>
      </c>
    </row>
    <row r="158" spans="1:3" ht="27.75" customHeight="1">
      <c r="A158" s="26"/>
      <c r="B158" s="44" t="s">
        <v>260</v>
      </c>
      <c r="C158" s="35" t="s">
        <v>261</v>
      </c>
    </row>
    <row r="159" spans="1:3" ht="27.75" customHeight="1">
      <c r="A159" s="26"/>
      <c r="B159" s="44" t="s">
        <v>208</v>
      </c>
      <c r="C159" s="35" t="s">
        <v>229</v>
      </c>
    </row>
    <row r="160" spans="1:3" ht="30" customHeight="1">
      <c r="A160" s="26"/>
      <c r="B160" s="44" t="s">
        <v>217</v>
      </c>
      <c r="C160" s="35" t="s">
        <v>216</v>
      </c>
    </row>
    <row r="161" spans="1:3" ht="27" customHeight="1">
      <c r="A161" s="26"/>
      <c r="B161" s="44" t="s">
        <v>244</v>
      </c>
      <c r="C161" s="35" t="s">
        <v>245</v>
      </c>
    </row>
    <row r="162" spans="1:3" ht="14.25" customHeight="1">
      <c r="A162" s="26"/>
      <c r="B162" s="44" t="s">
        <v>137</v>
      </c>
      <c r="C162" s="35" t="s">
        <v>138</v>
      </c>
    </row>
    <row r="163" spans="1:3" ht="27.75" customHeight="1">
      <c r="A163" s="26"/>
      <c r="B163" s="44" t="s">
        <v>148</v>
      </c>
      <c r="C163" s="35" t="s">
        <v>149</v>
      </c>
    </row>
    <row r="164" spans="1:3" ht="27.75" customHeight="1">
      <c r="A164" s="26"/>
      <c r="B164" s="44" t="s">
        <v>150</v>
      </c>
      <c r="C164" s="35" t="s">
        <v>151</v>
      </c>
    </row>
    <row r="165" spans="1:3" ht="39.75" customHeight="1">
      <c r="A165" s="26"/>
      <c r="B165" s="44" t="s">
        <v>218</v>
      </c>
      <c r="C165" s="35" t="s">
        <v>183</v>
      </c>
    </row>
    <row r="166" spans="1:3" ht="25.5">
      <c r="A166" s="26"/>
      <c r="B166" s="44" t="s">
        <v>139</v>
      </c>
      <c r="C166" s="35" t="s">
        <v>140</v>
      </c>
    </row>
    <row r="167" spans="1:3" ht="54.75" customHeight="1">
      <c r="A167" s="51"/>
      <c r="B167" s="44" t="s">
        <v>100</v>
      </c>
      <c r="C167" s="35" t="s">
        <v>257</v>
      </c>
    </row>
    <row r="168" spans="1:3" ht="69" customHeight="1">
      <c r="A168" s="26"/>
      <c r="B168" s="44" t="s">
        <v>207</v>
      </c>
      <c r="C168" s="8" t="s">
        <v>262</v>
      </c>
    </row>
    <row r="169" spans="1:3" ht="54" customHeight="1">
      <c r="A169" s="26"/>
      <c r="B169" s="44" t="s">
        <v>263</v>
      </c>
      <c r="C169" s="8" t="s">
        <v>264</v>
      </c>
    </row>
    <row r="170" spans="1:3" ht="27" customHeight="1">
      <c r="A170" s="26"/>
      <c r="B170" s="44" t="s">
        <v>256</v>
      </c>
      <c r="C170" s="8" t="s">
        <v>184</v>
      </c>
    </row>
    <row r="171" spans="1:3" ht="14.25" customHeight="1">
      <c r="A171" s="26"/>
      <c r="B171" s="44" t="s">
        <v>230</v>
      </c>
      <c r="C171" s="35" t="s">
        <v>231</v>
      </c>
    </row>
    <row r="172" spans="1:3" ht="41.25" customHeight="1">
      <c r="A172" s="26"/>
      <c r="B172" s="44" t="s">
        <v>143</v>
      </c>
      <c r="C172" s="35" t="s">
        <v>234</v>
      </c>
    </row>
    <row r="173" spans="1:3" ht="38.25">
      <c r="A173" s="26"/>
      <c r="B173" s="44" t="s">
        <v>265</v>
      </c>
      <c r="C173" s="35" t="s">
        <v>281</v>
      </c>
    </row>
    <row r="174" spans="1:3" ht="25.5">
      <c r="A174" s="26"/>
      <c r="B174" s="44" t="s">
        <v>135</v>
      </c>
      <c r="C174" s="35" t="s">
        <v>136</v>
      </c>
    </row>
    <row r="175" spans="1:3">
      <c r="A175" s="26"/>
      <c r="B175" s="44" t="s">
        <v>198</v>
      </c>
      <c r="C175" s="35" t="s">
        <v>199</v>
      </c>
    </row>
    <row r="176" spans="1:3" ht="38.25">
      <c r="A176" s="51"/>
      <c r="B176" s="44" t="s">
        <v>166</v>
      </c>
      <c r="C176" s="35" t="s">
        <v>185</v>
      </c>
    </row>
    <row r="177" spans="1:3" ht="25.5">
      <c r="A177" s="51"/>
      <c r="B177" s="44" t="s">
        <v>93</v>
      </c>
      <c r="C177" s="35" t="s">
        <v>94</v>
      </c>
    </row>
    <row r="178" spans="1:3" ht="25.5">
      <c r="A178" s="16"/>
      <c r="B178" s="44" t="s">
        <v>167</v>
      </c>
      <c r="C178" s="35" t="s">
        <v>168</v>
      </c>
    </row>
    <row r="179" spans="1:3" ht="38.25" customHeight="1">
      <c r="A179" s="16"/>
      <c r="B179" s="44" t="s">
        <v>191</v>
      </c>
      <c r="C179" s="35" t="s">
        <v>232</v>
      </c>
    </row>
    <row r="180" spans="1:3">
      <c r="A180" s="25">
        <v>918</v>
      </c>
      <c r="B180" s="45"/>
      <c r="C180" s="43" t="s">
        <v>101</v>
      </c>
    </row>
    <row r="181" spans="1:3" ht="25.5">
      <c r="A181" s="51"/>
      <c r="B181" s="44" t="s">
        <v>102</v>
      </c>
      <c r="C181" s="11" t="s">
        <v>103</v>
      </c>
    </row>
    <row r="182" spans="1:3">
      <c r="A182" s="25"/>
      <c r="B182" s="44" t="s">
        <v>154</v>
      </c>
      <c r="C182" s="11" t="s">
        <v>155</v>
      </c>
    </row>
    <row r="183" spans="1:3" ht="12" customHeight="1">
      <c r="A183" s="51"/>
      <c r="B183" s="44" t="s">
        <v>200</v>
      </c>
      <c r="C183" s="35" t="s">
        <v>180</v>
      </c>
    </row>
    <row r="184" spans="1:3">
      <c r="A184" s="26"/>
      <c r="B184" s="44" t="s">
        <v>211</v>
      </c>
      <c r="C184" s="35" t="s">
        <v>210</v>
      </c>
    </row>
    <row r="185" spans="1:3" ht="25.5">
      <c r="A185" s="25">
        <v>990</v>
      </c>
      <c r="B185" s="45"/>
      <c r="C185" s="43" t="s">
        <v>282</v>
      </c>
    </row>
    <row r="186" spans="1:3" ht="25.5">
      <c r="A186" s="51"/>
      <c r="B186" s="44" t="s">
        <v>102</v>
      </c>
      <c r="C186" s="11" t="s">
        <v>103</v>
      </c>
    </row>
    <row r="187" spans="1:3">
      <c r="A187" s="25"/>
      <c r="B187" s="44" t="s">
        <v>154</v>
      </c>
      <c r="C187" s="11" t="s">
        <v>155</v>
      </c>
    </row>
    <row r="188" spans="1:3" ht="50.25" customHeight="1">
      <c r="A188" s="51"/>
      <c r="B188" s="44" t="s">
        <v>162</v>
      </c>
      <c r="C188" s="11" t="s">
        <v>163</v>
      </c>
    </row>
    <row r="189" spans="1:3" ht="38.25" customHeight="1">
      <c r="A189" s="51"/>
      <c r="B189" s="44" t="s">
        <v>164</v>
      </c>
      <c r="C189" s="35" t="s">
        <v>165</v>
      </c>
    </row>
    <row r="190" spans="1:3" ht="37.5" customHeight="1">
      <c r="A190" s="25"/>
      <c r="B190" s="44" t="s">
        <v>226</v>
      </c>
      <c r="C190" s="11" t="s">
        <v>227</v>
      </c>
    </row>
    <row r="191" spans="1:3" ht="25.5">
      <c r="A191" s="25"/>
      <c r="B191" s="44" t="s">
        <v>131</v>
      </c>
      <c r="C191" s="35" t="s">
        <v>228</v>
      </c>
    </row>
    <row r="192" spans="1:3" ht="12" customHeight="1">
      <c r="A192" s="26"/>
      <c r="B192" s="44" t="s">
        <v>200</v>
      </c>
      <c r="C192" s="35" t="s">
        <v>180</v>
      </c>
    </row>
    <row r="193" spans="1:3">
      <c r="A193" s="26"/>
      <c r="B193" s="44" t="s">
        <v>211</v>
      </c>
      <c r="C193" s="35" t="s">
        <v>210</v>
      </c>
    </row>
    <row r="194" spans="1:3" ht="38.25">
      <c r="A194" s="26"/>
      <c r="B194" s="44" t="s">
        <v>209</v>
      </c>
      <c r="C194" s="35" t="s">
        <v>0</v>
      </c>
    </row>
    <row r="195" spans="1:3">
      <c r="A195" s="26"/>
      <c r="B195" s="44" t="s">
        <v>137</v>
      </c>
      <c r="C195" s="35" t="s">
        <v>138</v>
      </c>
    </row>
    <row r="196" spans="1:3" ht="25.5">
      <c r="A196" s="26"/>
      <c r="B196" s="44" t="s">
        <v>139</v>
      </c>
      <c r="C196" s="35" t="s">
        <v>140</v>
      </c>
    </row>
    <row r="197" spans="1:3" ht="117" customHeight="1">
      <c r="A197" s="26"/>
      <c r="B197" s="44" t="s">
        <v>1</v>
      </c>
      <c r="C197" s="8" t="s">
        <v>172</v>
      </c>
    </row>
    <row r="198" spans="1:3" ht="81" customHeight="1">
      <c r="A198" s="26"/>
      <c r="B198" s="44" t="s">
        <v>201</v>
      </c>
      <c r="C198" s="8" t="s">
        <v>171</v>
      </c>
    </row>
    <row r="199" spans="1:3">
      <c r="A199" s="26"/>
      <c r="B199" s="44" t="s">
        <v>230</v>
      </c>
      <c r="C199" s="35" t="s">
        <v>231</v>
      </c>
    </row>
    <row r="200" spans="1:3" ht="41.25" customHeight="1">
      <c r="A200" s="26"/>
      <c r="B200" s="44" t="s">
        <v>143</v>
      </c>
      <c r="C200" s="35" t="s">
        <v>234</v>
      </c>
    </row>
    <row r="201" spans="1:3" ht="27" customHeight="1">
      <c r="A201" s="52"/>
      <c r="B201" s="44" t="s">
        <v>135</v>
      </c>
      <c r="C201" s="35" t="s">
        <v>136</v>
      </c>
    </row>
    <row r="202" spans="1:3" ht="39.75" customHeight="1">
      <c r="A202" s="51"/>
      <c r="B202" s="44" t="s">
        <v>166</v>
      </c>
      <c r="C202" s="35" t="s">
        <v>185</v>
      </c>
    </row>
    <row r="203" spans="1:3" ht="27" customHeight="1">
      <c r="A203" s="16"/>
      <c r="B203" s="44" t="s">
        <v>167</v>
      </c>
      <c r="C203" s="35" t="s">
        <v>168</v>
      </c>
    </row>
    <row r="204" spans="1:3" ht="38.25">
      <c r="A204" s="16"/>
      <c r="B204" s="44" t="s">
        <v>191</v>
      </c>
      <c r="C204" s="35" t="s">
        <v>232</v>
      </c>
    </row>
    <row r="205" spans="1:3">
      <c r="A205" s="25">
        <v>991</v>
      </c>
      <c r="B205" s="45"/>
      <c r="C205" s="43" t="s">
        <v>2</v>
      </c>
    </row>
    <row r="206" spans="1:3" ht="25.5">
      <c r="A206" s="51"/>
      <c r="B206" s="44" t="s">
        <v>102</v>
      </c>
      <c r="C206" s="11" t="s">
        <v>103</v>
      </c>
    </row>
    <row r="207" spans="1:3">
      <c r="A207" s="25"/>
      <c r="B207" s="44" t="s">
        <v>154</v>
      </c>
      <c r="C207" s="11" t="s">
        <v>155</v>
      </c>
    </row>
    <row r="208" spans="1:3" ht="12.75" customHeight="1">
      <c r="A208" s="26"/>
      <c r="B208" s="44" t="s">
        <v>200</v>
      </c>
      <c r="C208" s="35" t="s">
        <v>180</v>
      </c>
    </row>
    <row r="209" spans="1:3">
      <c r="A209" s="26"/>
      <c r="B209" s="44" t="s">
        <v>211</v>
      </c>
      <c r="C209" s="35" t="s">
        <v>210</v>
      </c>
    </row>
    <row r="210" spans="1:3" ht="39" customHeight="1">
      <c r="A210" s="26"/>
      <c r="B210" s="44" t="s">
        <v>143</v>
      </c>
      <c r="C210" s="35" t="s">
        <v>234</v>
      </c>
    </row>
    <row r="211" spans="1:3" ht="25.5">
      <c r="A211" s="25">
        <v>994</v>
      </c>
      <c r="B211" s="45"/>
      <c r="C211" s="43" t="s">
        <v>3</v>
      </c>
    </row>
    <row r="212" spans="1:3" ht="25.5">
      <c r="A212" s="51"/>
      <c r="B212" s="44" t="s">
        <v>102</v>
      </c>
      <c r="C212" s="11" t="s">
        <v>103</v>
      </c>
    </row>
    <row r="213" spans="1:3">
      <c r="A213" s="25"/>
      <c r="B213" s="44" t="s">
        <v>154</v>
      </c>
      <c r="C213" s="11" t="s">
        <v>155</v>
      </c>
    </row>
    <row r="214" spans="1:3" ht="25.5">
      <c r="A214" s="25"/>
      <c r="B214" s="44" t="s">
        <v>131</v>
      </c>
      <c r="C214" s="35" t="s">
        <v>228</v>
      </c>
    </row>
    <row r="215" spans="1:3" ht="12.75" customHeight="1">
      <c r="A215" s="51"/>
      <c r="B215" s="44" t="s">
        <v>200</v>
      </c>
      <c r="C215" s="35" t="s">
        <v>180</v>
      </c>
    </row>
    <row r="216" spans="1:3">
      <c r="A216" s="51"/>
      <c r="B216" s="44" t="s">
        <v>211</v>
      </c>
      <c r="C216" s="35" t="s">
        <v>210</v>
      </c>
    </row>
  </sheetData>
  <mergeCells count="1">
    <mergeCell ref="A7:C7"/>
  </mergeCells>
  <phoneticPr fontId="15" type="noConversion"/>
  <pageMargins left="0.98425196850393704" right="0.39370078740157483" top="0.59055118110236227" bottom="0.59055118110236227" header="0.51181102362204722" footer="0.51181102362204722"/>
  <pageSetup paperSize="9" scale="96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2"/>
  <sheetViews>
    <sheetView zoomScaleNormal="100" workbookViewId="0">
      <selection activeCell="C22" sqref="C22"/>
    </sheetView>
  </sheetViews>
  <sheetFormatPr defaultRowHeight="12.75"/>
  <cols>
    <col min="1" max="1" width="4.7109375" customWidth="1"/>
    <col min="2" max="2" width="58.5703125" customWidth="1"/>
    <col min="3" max="4" width="13" customWidth="1"/>
  </cols>
  <sheetData>
    <row r="1" spans="1:4" ht="15.75">
      <c r="A1" s="77"/>
      <c r="B1" s="435" t="s">
        <v>362</v>
      </c>
      <c r="C1" s="435"/>
      <c r="D1" s="435"/>
    </row>
    <row r="2" spans="1:4" ht="15.75">
      <c r="A2" s="77"/>
      <c r="B2" s="435" t="s">
        <v>220</v>
      </c>
      <c r="C2" s="435"/>
      <c r="D2" s="435"/>
    </row>
    <row r="3" spans="1:4" ht="15.75">
      <c r="A3" s="77"/>
      <c r="B3" s="435" t="s">
        <v>221</v>
      </c>
      <c r="C3" s="435"/>
      <c r="D3" s="435"/>
    </row>
    <row r="4" spans="1:4" ht="15.75">
      <c r="A4" s="77"/>
      <c r="B4" s="435" t="s">
        <v>344</v>
      </c>
      <c r="C4" s="435"/>
      <c r="D4" s="435"/>
    </row>
    <row r="5" spans="1:4">
      <c r="A5" s="77"/>
      <c r="B5" s="76"/>
      <c r="C5" s="75"/>
    </row>
    <row r="6" spans="1:4" ht="67.5" customHeight="1">
      <c r="A6" s="436" t="s">
        <v>363</v>
      </c>
      <c r="B6" s="436"/>
      <c r="C6" s="436"/>
      <c r="D6" s="436"/>
    </row>
    <row r="7" spans="1:4" ht="12" customHeight="1">
      <c r="A7" s="81"/>
      <c r="B7" s="81"/>
      <c r="C7" s="81"/>
    </row>
    <row r="8" spans="1:4" ht="17.25" customHeight="1">
      <c r="A8" s="553" t="s">
        <v>342</v>
      </c>
      <c r="B8" s="438" t="s">
        <v>361</v>
      </c>
      <c r="C8" s="439" t="s">
        <v>347</v>
      </c>
      <c r="D8" s="439"/>
    </row>
    <row r="9" spans="1:4" ht="18.75" customHeight="1">
      <c r="A9" s="554"/>
      <c r="B9" s="438"/>
      <c r="C9" s="552" t="s">
        <v>202</v>
      </c>
      <c r="D9" s="552" t="s">
        <v>280</v>
      </c>
    </row>
    <row r="10" spans="1:4" s="85" customFormat="1" ht="30">
      <c r="A10" s="89" t="s">
        <v>339</v>
      </c>
      <c r="B10" s="83" t="s">
        <v>359</v>
      </c>
      <c r="C10" s="84">
        <v>654.29999999999995</v>
      </c>
      <c r="D10" s="84"/>
    </row>
    <row r="11" spans="1:4" s="85" customFormat="1" ht="15.75" thickBot="1">
      <c r="A11" s="82" t="s">
        <v>337</v>
      </c>
      <c r="B11" s="83" t="s">
        <v>360</v>
      </c>
      <c r="C11" s="84">
        <v>40.091999999999999</v>
      </c>
      <c r="D11" s="84"/>
    </row>
    <row r="12" spans="1:4" s="85" customFormat="1" ht="15" thickBot="1">
      <c r="A12" s="86"/>
      <c r="B12" s="87" t="s">
        <v>288</v>
      </c>
      <c r="C12" s="92">
        <f>SUM(C10:C11)</f>
        <v>694.39199999999994</v>
      </c>
      <c r="D12" s="92"/>
    </row>
  </sheetData>
  <mergeCells count="8">
    <mergeCell ref="A8:A9"/>
    <mergeCell ref="B8:B9"/>
    <mergeCell ref="C8:D8"/>
    <mergeCell ref="B1:D1"/>
    <mergeCell ref="B2:D2"/>
    <mergeCell ref="B3:D3"/>
    <mergeCell ref="B4:D4"/>
    <mergeCell ref="A6:D6"/>
  </mergeCells>
  <pageMargins left="0.98425196850393704" right="0.39370078740157483" top="0.59055118110236227" bottom="0.59055118110236227" header="0.31496062992125984" footer="0.31496062992125984"/>
  <pageSetup paperSize="9" scale="95" fitToHeight="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599"/>
  <sheetViews>
    <sheetView workbookViewId="0">
      <selection activeCell="A5" sqref="A5:E5"/>
    </sheetView>
  </sheetViews>
  <sheetFormatPr defaultRowHeight="12.75"/>
  <cols>
    <col min="1" max="1" width="5.140625" customWidth="1"/>
    <col min="2" max="2" width="7.140625" customWidth="1"/>
    <col min="3" max="3" width="4.7109375" customWidth="1"/>
    <col min="4" max="4" width="64.140625" customWidth="1"/>
    <col min="5" max="5" width="12.42578125" customWidth="1"/>
  </cols>
  <sheetData>
    <row r="1" spans="1:5" s="134" customFormat="1" ht="15.75">
      <c r="A1" s="411"/>
      <c r="B1" s="411"/>
      <c r="C1" s="411"/>
      <c r="D1" s="441" t="s">
        <v>1107</v>
      </c>
      <c r="E1" s="441"/>
    </row>
    <row r="2" spans="1:5" s="134" customFormat="1" ht="15.75">
      <c r="A2" s="411"/>
      <c r="B2" s="411"/>
      <c r="C2" s="411"/>
      <c r="D2" s="441" t="s">
        <v>220</v>
      </c>
      <c r="E2" s="441"/>
    </row>
    <row r="3" spans="1:5" s="134" customFormat="1" ht="15.75">
      <c r="A3" s="411"/>
      <c r="B3" s="411"/>
      <c r="C3" s="411"/>
      <c r="D3" s="441" t="s">
        <v>221</v>
      </c>
      <c r="E3" s="441"/>
    </row>
    <row r="4" spans="1:5" s="134" customFormat="1" ht="15.75">
      <c r="A4" s="411"/>
      <c r="B4" s="411"/>
      <c r="C4" s="411"/>
      <c r="D4" s="441" t="s">
        <v>1113</v>
      </c>
      <c r="E4" s="441"/>
    </row>
    <row r="5" spans="1:5" ht="71.25" customHeight="1">
      <c r="A5" s="436" t="s">
        <v>1114</v>
      </c>
      <c r="B5" s="436"/>
      <c r="C5" s="436"/>
      <c r="D5" s="436"/>
      <c r="E5" s="436"/>
    </row>
    <row r="6" spans="1:5">
      <c r="A6" s="410"/>
      <c r="B6" s="410"/>
      <c r="C6" s="410"/>
      <c r="D6" s="410"/>
      <c r="E6" s="410"/>
    </row>
    <row r="7" spans="1:5" s="418" customFormat="1">
      <c r="A7" s="442" t="s">
        <v>412</v>
      </c>
      <c r="B7" s="443" t="s">
        <v>1084</v>
      </c>
      <c r="C7" s="443" t="s">
        <v>414</v>
      </c>
      <c r="D7" s="444" t="s">
        <v>1082</v>
      </c>
      <c r="E7" s="444" t="s">
        <v>1106</v>
      </c>
    </row>
    <row r="8" spans="1:5">
      <c r="A8" s="442"/>
      <c r="B8" s="443"/>
      <c r="C8" s="443"/>
      <c r="D8" s="444"/>
      <c r="E8" s="444"/>
    </row>
    <row r="9" spans="1:5">
      <c r="A9" s="414" t="s">
        <v>934</v>
      </c>
      <c r="B9" s="415"/>
      <c r="C9" s="415"/>
      <c r="D9" s="419" t="s">
        <v>935</v>
      </c>
      <c r="E9" s="420">
        <v>101819.908</v>
      </c>
    </row>
    <row r="10" spans="1:5" ht="25.5">
      <c r="A10" s="272" t="s">
        <v>1004</v>
      </c>
      <c r="B10" s="272"/>
      <c r="C10" s="272"/>
      <c r="D10" s="270" t="s">
        <v>1005</v>
      </c>
      <c r="E10" s="369">
        <v>1946.7</v>
      </c>
    </row>
    <row r="11" spans="1:5">
      <c r="A11" s="272"/>
      <c r="B11" s="272" t="s">
        <v>783</v>
      </c>
      <c r="C11" s="272"/>
      <c r="D11" s="354" t="s">
        <v>784</v>
      </c>
      <c r="E11" s="369">
        <v>1946.7</v>
      </c>
    </row>
    <row r="12" spans="1:5">
      <c r="A12" s="272"/>
      <c r="B12" s="272" t="s">
        <v>1006</v>
      </c>
      <c r="C12" s="272"/>
      <c r="D12" s="354" t="s">
        <v>1007</v>
      </c>
      <c r="E12" s="369">
        <v>1946.7</v>
      </c>
    </row>
    <row r="13" spans="1:5" ht="25.5">
      <c r="A13" s="272"/>
      <c r="B13" s="272"/>
      <c r="C13" s="272" t="s">
        <v>787</v>
      </c>
      <c r="D13" s="354" t="s">
        <v>788</v>
      </c>
      <c r="E13" s="369">
        <v>1946.7</v>
      </c>
    </row>
    <row r="14" spans="1:5">
      <c r="A14" s="272"/>
      <c r="B14" s="272"/>
      <c r="C14" s="272" t="s">
        <v>789</v>
      </c>
      <c r="D14" s="354" t="s">
        <v>790</v>
      </c>
      <c r="E14" s="369">
        <v>1946.7</v>
      </c>
    </row>
    <row r="15" spans="1:5" ht="38.25">
      <c r="A15" s="272" t="s">
        <v>1075</v>
      </c>
      <c r="B15" s="272"/>
      <c r="C15" s="272"/>
      <c r="D15" s="270" t="s">
        <v>1076</v>
      </c>
      <c r="E15" s="369">
        <v>3628.0000000000005</v>
      </c>
    </row>
    <row r="16" spans="1:5">
      <c r="A16" s="272"/>
      <c r="B16" s="272" t="s">
        <v>783</v>
      </c>
      <c r="C16" s="272"/>
      <c r="D16" s="354" t="s">
        <v>784</v>
      </c>
      <c r="E16" s="369">
        <v>3610.4000000000005</v>
      </c>
    </row>
    <row r="17" spans="1:5">
      <c r="A17" s="272"/>
      <c r="B17" s="272" t="s">
        <v>785</v>
      </c>
      <c r="C17" s="272"/>
      <c r="D17" s="354" t="s">
        <v>786</v>
      </c>
      <c r="E17" s="369">
        <v>2497.2000000000003</v>
      </c>
    </row>
    <row r="18" spans="1:5" ht="25.5">
      <c r="A18" s="272"/>
      <c r="B18" s="272"/>
      <c r="C18" s="272" t="s">
        <v>787</v>
      </c>
      <c r="D18" s="354" t="s">
        <v>788</v>
      </c>
      <c r="E18" s="369">
        <v>2123.8000000000002</v>
      </c>
    </row>
    <row r="19" spans="1:5">
      <c r="A19" s="272"/>
      <c r="B19" s="272"/>
      <c r="C19" s="272" t="s">
        <v>789</v>
      </c>
      <c r="D19" s="354" t="s">
        <v>790</v>
      </c>
      <c r="E19" s="369">
        <v>2123.8000000000002</v>
      </c>
    </row>
    <row r="20" spans="1:5">
      <c r="A20" s="272"/>
      <c r="B20" s="272"/>
      <c r="C20" s="272" t="s">
        <v>791</v>
      </c>
      <c r="D20" s="354" t="s">
        <v>792</v>
      </c>
      <c r="E20" s="369">
        <v>368</v>
      </c>
    </row>
    <row r="21" spans="1:5">
      <c r="A21" s="272"/>
      <c r="B21" s="272"/>
      <c r="C21" s="272" t="s">
        <v>793</v>
      </c>
      <c r="D21" s="354" t="s">
        <v>794</v>
      </c>
      <c r="E21" s="369">
        <v>368</v>
      </c>
    </row>
    <row r="22" spans="1:5">
      <c r="A22" s="272"/>
      <c r="B22" s="272"/>
      <c r="C22" s="272" t="s">
        <v>795</v>
      </c>
      <c r="D22" s="354" t="s">
        <v>796</v>
      </c>
      <c r="E22" s="369">
        <v>5.4</v>
      </c>
    </row>
    <row r="23" spans="1:5" ht="25.5">
      <c r="A23" s="272"/>
      <c r="B23" s="272"/>
      <c r="C23" s="272" t="s">
        <v>797</v>
      </c>
      <c r="D23" s="354" t="s">
        <v>798</v>
      </c>
      <c r="E23" s="369">
        <v>5.4</v>
      </c>
    </row>
    <row r="24" spans="1:5">
      <c r="A24" s="272"/>
      <c r="B24" s="272" t="s">
        <v>1077</v>
      </c>
      <c r="C24" s="272"/>
      <c r="D24" s="354" t="s">
        <v>1078</v>
      </c>
      <c r="E24" s="369">
        <v>1113.2</v>
      </c>
    </row>
    <row r="25" spans="1:5">
      <c r="A25" s="272"/>
      <c r="B25" s="272"/>
      <c r="C25" s="272" t="s">
        <v>791</v>
      </c>
      <c r="D25" s="354" t="s">
        <v>792</v>
      </c>
      <c r="E25" s="369">
        <v>1113.2</v>
      </c>
    </row>
    <row r="26" spans="1:5">
      <c r="A26" s="272"/>
      <c r="B26" s="272"/>
      <c r="C26" s="272" t="s">
        <v>793</v>
      </c>
      <c r="D26" s="354" t="s">
        <v>794</v>
      </c>
      <c r="E26" s="369">
        <v>1113.2</v>
      </c>
    </row>
    <row r="27" spans="1:5">
      <c r="A27" s="272"/>
      <c r="B27" s="272" t="s">
        <v>401</v>
      </c>
      <c r="C27" s="272"/>
      <c r="D27" s="354" t="s">
        <v>400</v>
      </c>
      <c r="E27" s="369">
        <v>17.600000000000001</v>
      </c>
    </row>
    <row r="28" spans="1:5" ht="38.25">
      <c r="A28" s="272"/>
      <c r="B28" s="272" t="s">
        <v>803</v>
      </c>
      <c r="C28" s="272"/>
      <c r="D28" s="354" t="s">
        <v>804</v>
      </c>
      <c r="E28" s="369">
        <v>17.600000000000001</v>
      </c>
    </row>
    <row r="29" spans="1:5" ht="25.5">
      <c r="A29" s="272"/>
      <c r="B29" s="272"/>
      <c r="C29" s="272" t="s">
        <v>787</v>
      </c>
      <c r="D29" s="354" t="s">
        <v>788</v>
      </c>
      <c r="E29" s="369">
        <v>17.600000000000001</v>
      </c>
    </row>
    <row r="30" spans="1:5">
      <c r="A30" s="272"/>
      <c r="B30" s="272"/>
      <c r="C30" s="272" t="s">
        <v>789</v>
      </c>
      <c r="D30" s="354" t="s">
        <v>790</v>
      </c>
      <c r="E30" s="369">
        <v>17.600000000000001</v>
      </c>
    </row>
    <row r="31" spans="1:5" ht="38.25">
      <c r="A31" s="272" t="s">
        <v>1008</v>
      </c>
      <c r="B31" s="272"/>
      <c r="C31" s="272"/>
      <c r="D31" s="270" t="s">
        <v>1009</v>
      </c>
      <c r="E31" s="369">
        <v>41635.199999999997</v>
      </c>
    </row>
    <row r="32" spans="1:5">
      <c r="A32" s="272"/>
      <c r="B32" s="272" t="s">
        <v>783</v>
      </c>
      <c r="C32" s="272"/>
      <c r="D32" s="354" t="s">
        <v>784</v>
      </c>
      <c r="E32" s="369">
        <v>39201.899999999994</v>
      </c>
    </row>
    <row r="33" spans="1:5">
      <c r="A33" s="272"/>
      <c r="B33" s="272" t="s">
        <v>785</v>
      </c>
      <c r="C33" s="272"/>
      <c r="D33" s="354" t="s">
        <v>786</v>
      </c>
      <c r="E33" s="369">
        <v>39201.899999999994</v>
      </c>
    </row>
    <row r="34" spans="1:5" ht="25.5">
      <c r="A34" s="272"/>
      <c r="B34" s="272"/>
      <c r="C34" s="272" t="s">
        <v>787</v>
      </c>
      <c r="D34" s="354" t="s">
        <v>788</v>
      </c>
      <c r="E34" s="369">
        <v>30361.899999999998</v>
      </c>
    </row>
    <row r="35" spans="1:5">
      <c r="A35" s="272"/>
      <c r="B35" s="272"/>
      <c r="C35" s="272" t="s">
        <v>789</v>
      </c>
      <c r="D35" s="354" t="s">
        <v>790</v>
      </c>
      <c r="E35" s="369">
        <v>30361.899999999998</v>
      </c>
    </row>
    <row r="36" spans="1:5">
      <c r="A36" s="272"/>
      <c r="B36" s="272"/>
      <c r="C36" s="272" t="s">
        <v>791</v>
      </c>
      <c r="D36" s="354" t="s">
        <v>792</v>
      </c>
      <c r="E36" s="369">
        <v>8716.3000000000011</v>
      </c>
    </row>
    <row r="37" spans="1:5">
      <c r="A37" s="272"/>
      <c r="B37" s="272"/>
      <c r="C37" s="272" t="s">
        <v>793</v>
      </c>
      <c r="D37" s="354" t="s">
        <v>794</v>
      </c>
      <c r="E37" s="369">
        <v>8716.3000000000011</v>
      </c>
    </row>
    <row r="38" spans="1:5">
      <c r="A38" s="272"/>
      <c r="B38" s="272"/>
      <c r="C38" s="272" t="s">
        <v>795</v>
      </c>
      <c r="D38" s="354" t="s">
        <v>796</v>
      </c>
      <c r="E38" s="369">
        <v>123.7</v>
      </c>
    </row>
    <row r="39" spans="1:5" ht="25.5">
      <c r="A39" s="272"/>
      <c r="B39" s="272"/>
      <c r="C39" s="272" t="s">
        <v>797</v>
      </c>
      <c r="D39" s="354" t="s">
        <v>798</v>
      </c>
      <c r="E39" s="369">
        <v>123.7</v>
      </c>
    </row>
    <row r="40" spans="1:5">
      <c r="A40" s="272"/>
      <c r="B40" s="272" t="s">
        <v>387</v>
      </c>
      <c r="C40" s="272"/>
      <c r="D40" s="354" t="s">
        <v>386</v>
      </c>
      <c r="E40" s="369">
        <v>2233.3000000000006</v>
      </c>
    </row>
    <row r="41" spans="1:5" ht="25.5">
      <c r="A41" s="272"/>
      <c r="B41" s="272" t="s">
        <v>773</v>
      </c>
      <c r="C41" s="272"/>
      <c r="D41" s="354" t="s">
        <v>774</v>
      </c>
      <c r="E41" s="369">
        <v>2233.3000000000006</v>
      </c>
    </row>
    <row r="42" spans="1:5">
      <c r="A42" s="272"/>
      <c r="B42" s="272" t="s">
        <v>1010</v>
      </c>
      <c r="C42" s="272"/>
      <c r="D42" s="354" t="s">
        <v>1011</v>
      </c>
      <c r="E42" s="369">
        <v>20.8</v>
      </c>
    </row>
    <row r="43" spans="1:5">
      <c r="A43" s="272"/>
      <c r="B43" s="272"/>
      <c r="C43" s="272" t="s">
        <v>791</v>
      </c>
      <c r="D43" s="354" t="s">
        <v>792</v>
      </c>
      <c r="E43" s="369">
        <v>20.8</v>
      </c>
    </row>
    <row r="44" spans="1:5">
      <c r="A44" s="272"/>
      <c r="B44" s="272"/>
      <c r="C44" s="272" t="s">
        <v>793</v>
      </c>
      <c r="D44" s="354" t="s">
        <v>794</v>
      </c>
      <c r="E44" s="369">
        <v>20.8</v>
      </c>
    </row>
    <row r="45" spans="1:5" ht="25.5">
      <c r="A45" s="272"/>
      <c r="B45" s="272" t="s">
        <v>1012</v>
      </c>
      <c r="C45" s="272"/>
      <c r="D45" s="354" t="s">
        <v>1013</v>
      </c>
      <c r="E45" s="369">
        <v>2191.8000000000002</v>
      </c>
    </row>
    <row r="46" spans="1:5" ht="25.5">
      <c r="A46" s="272"/>
      <c r="B46" s="272"/>
      <c r="C46" s="272" t="s">
        <v>787</v>
      </c>
      <c r="D46" s="354" t="s">
        <v>788</v>
      </c>
      <c r="E46" s="369">
        <v>1833.9</v>
      </c>
    </row>
    <row r="47" spans="1:5">
      <c r="A47" s="272"/>
      <c r="B47" s="272"/>
      <c r="C47" s="272" t="s">
        <v>789</v>
      </c>
      <c r="D47" s="354" t="s">
        <v>790</v>
      </c>
      <c r="E47" s="369">
        <v>1833.9</v>
      </c>
    </row>
    <row r="48" spans="1:5">
      <c r="A48" s="272"/>
      <c r="B48" s="272"/>
      <c r="C48" s="272" t="s">
        <v>791</v>
      </c>
      <c r="D48" s="354" t="s">
        <v>792</v>
      </c>
      <c r="E48" s="369">
        <v>357.9</v>
      </c>
    </row>
    <row r="49" spans="1:5">
      <c r="A49" s="272"/>
      <c r="B49" s="272"/>
      <c r="C49" s="272" t="s">
        <v>793</v>
      </c>
      <c r="D49" s="354" t="s">
        <v>794</v>
      </c>
      <c r="E49" s="369">
        <v>357.9</v>
      </c>
    </row>
    <row r="50" spans="1:5" ht="51">
      <c r="A50" s="272"/>
      <c r="B50" s="272" t="s">
        <v>1014</v>
      </c>
      <c r="C50" s="272"/>
      <c r="D50" s="354" t="s">
        <v>1015</v>
      </c>
      <c r="E50" s="369">
        <v>18.8</v>
      </c>
    </row>
    <row r="51" spans="1:5" ht="25.5">
      <c r="A51" s="272"/>
      <c r="B51" s="272"/>
      <c r="C51" s="272" t="s">
        <v>787</v>
      </c>
      <c r="D51" s="354" t="s">
        <v>788</v>
      </c>
      <c r="E51" s="369">
        <v>18.8</v>
      </c>
    </row>
    <row r="52" spans="1:5">
      <c r="A52" s="272"/>
      <c r="B52" s="272"/>
      <c r="C52" s="272" t="s">
        <v>789</v>
      </c>
      <c r="D52" s="354" t="s">
        <v>790</v>
      </c>
      <c r="E52" s="369">
        <v>18.8</v>
      </c>
    </row>
    <row r="53" spans="1:5" ht="38.25" customHeight="1">
      <c r="A53" s="272"/>
      <c r="B53" s="272" t="s">
        <v>1016</v>
      </c>
      <c r="C53" s="272"/>
      <c r="D53" s="354" t="s">
        <v>1017</v>
      </c>
      <c r="E53" s="369">
        <v>1.9</v>
      </c>
    </row>
    <row r="54" spans="1:5" ht="25.5">
      <c r="A54" s="272"/>
      <c r="B54" s="272"/>
      <c r="C54" s="272" t="s">
        <v>787</v>
      </c>
      <c r="D54" s="354" t="s">
        <v>788</v>
      </c>
      <c r="E54" s="369">
        <v>1.9</v>
      </c>
    </row>
    <row r="55" spans="1:5">
      <c r="A55" s="272"/>
      <c r="B55" s="272"/>
      <c r="C55" s="272" t="s">
        <v>789</v>
      </c>
      <c r="D55" s="354" t="s">
        <v>790</v>
      </c>
      <c r="E55" s="369">
        <v>1.9</v>
      </c>
    </row>
    <row r="56" spans="1:5">
      <c r="A56" s="272"/>
      <c r="B56" s="272" t="s">
        <v>401</v>
      </c>
      <c r="C56" s="272"/>
      <c r="D56" s="354" t="s">
        <v>400</v>
      </c>
      <c r="E56" s="369">
        <v>200</v>
      </c>
    </row>
    <row r="57" spans="1:5" ht="38.25">
      <c r="A57" s="272"/>
      <c r="B57" s="272" t="s">
        <v>803</v>
      </c>
      <c r="C57" s="272"/>
      <c r="D57" s="354" t="s">
        <v>804</v>
      </c>
      <c r="E57" s="369">
        <v>200</v>
      </c>
    </row>
    <row r="58" spans="1:5" ht="25.5">
      <c r="A58" s="272"/>
      <c r="B58" s="272"/>
      <c r="C58" s="272" t="s">
        <v>787</v>
      </c>
      <c r="D58" s="354" t="s">
        <v>788</v>
      </c>
      <c r="E58" s="369">
        <v>200</v>
      </c>
    </row>
    <row r="59" spans="1:5">
      <c r="A59" s="272"/>
      <c r="B59" s="272"/>
      <c r="C59" s="272" t="s">
        <v>789</v>
      </c>
      <c r="D59" s="354" t="s">
        <v>790</v>
      </c>
      <c r="E59" s="369">
        <v>200</v>
      </c>
    </row>
    <row r="60" spans="1:5" ht="25.5">
      <c r="A60" s="272" t="s">
        <v>936</v>
      </c>
      <c r="B60" s="272"/>
      <c r="C60" s="272"/>
      <c r="D60" s="270" t="s">
        <v>937</v>
      </c>
      <c r="E60" s="369">
        <v>21525.008000000002</v>
      </c>
    </row>
    <row r="61" spans="1:5">
      <c r="A61" s="272"/>
      <c r="B61" s="272" t="s">
        <v>783</v>
      </c>
      <c r="C61" s="272"/>
      <c r="D61" s="354" t="s">
        <v>784</v>
      </c>
      <c r="E61" s="369">
        <v>20056</v>
      </c>
    </row>
    <row r="62" spans="1:5">
      <c r="A62" s="272"/>
      <c r="B62" s="272" t="s">
        <v>785</v>
      </c>
      <c r="C62" s="272"/>
      <c r="D62" s="354" t="s">
        <v>786</v>
      </c>
      <c r="E62" s="369">
        <v>18565.900000000001</v>
      </c>
    </row>
    <row r="63" spans="1:5" ht="25.5">
      <c r="A63" s="272"/>
      <c r="B63" s="272"/>
      <c r="C63" s="272" t="s">
        <v>787</v>
      </c>
      <c r="D63" s="354" t="s">
        <v>788</v>
      </c>
      <c r="E63" s="369">
        <v>17026.310000000001</v>
      </c>
    </row>
    <row r="64" spans="1:5">
      <c r="A64" s="272"/>
      <c r="B64" s="272"/>
      <c r="C64" s="272" t="s">
        <v>789</v>
      </c>
      <c r="D64" s="354" t="s">
        <v>790</v>
      </c>
      <c r="E64" s="369">
        <v>17026.310000000001</v>
      </c>
    </row>
    <row r="65" spans="1:5">
      <c r="A65" s="272"/>
      <c r="B65" s="272"/>
      <c r="C65" s="272" t="s">
        <v>791</v>
      </c>
      <c r="D65" s="354" t="s">
        <v>792</v>
      </c>
      <c r="E65" s="369">
        <v>1526.59</v>
      </c>
    </row>
    <row r="66" spans="1:5">
      <c r="A66" s="272"/>
      <c r="B66" s="272"/>
      <c r="C66" s="272" t="s">
        <v>793</v>
      </c>
      <c r="D66" s="354" t="s">
        <v>794</v>
      </c>
      <c r="E66" s="369">
        <v>1526.59</v>
      </c>
    </row>
    <row r="67" spans="1:5">
      <c r="A67" s="272"/>
      <c r="B67" s="272"/>
      <c r="C67" s="272" t="s">
        <v>795</v>
      </c>
      <c r="D67" s="354" t="s">
        <v>796</v>
      </c>
      <c r="E67" s="369">
        <v>13</v>
      </c>
    </row>
    <row r="68" spans="1:5" ht="25.5">
      <c r="A68" s="272"/>
      <c r="B68" s="272"/>
      <c r="C68" s="272" t="s">
        <v>797</v>
      </c>
      <c r="D68" s="354" t="s">
        <v>798</v>
      </c>
      <c r="E68" s="369">
        <v>13</v>
      </c>
    </row>
    <row r="69" spans="1:5">
      <c r="A69" s="272"/>
      <c r="B69" s="272" t="s">
        <v>1079</v>
      </c>
      <c r="C69" s="272"/>
      <c r="D69" s="354" t="s">
        <v>1080</v>
      </c>
      <c r="E69" s="369">
        <v>1490.1</v>
      </c>
    </row>
    <row r="70" spans="1:5" ht="25.5">
      <c r="A70" s="272"/>
      <c r="B70" s="272"/>
      <c r="C70" s="272" t="s">
        <v>787</v>
      </c>
      <c r="D70" s="354" t="s">
        <v>788</v>
      </c>
      <c r="E70" s="369">
        <v>1490.1</v>
      </c>
    </row>
    <row r="71" spans="1:5">
      <c r="A71" s="272"/>
      <c r="B71" s="272"/>
      <c r="C71" s="272" t="s">
        <v>789</v>
      </c>
      <c r="D71" s="354" t="s">
        <v>790</v>
      </c>
      <c r="E71" s="369">
        <v>1490.1</v>
      </c>
    </row>
    <row r="72" spans="1:5">
      <c r="A72" s="272"/>
      <c r="B72" s="272" t="s">
        <v>387</v>
      </c>
      <c r="C72" s="272"/>
      <c r="D72" s="354" t="s">
        <v>386</v>
      </c>
      <c r="E72" s="369">
        <v>1433.808</v>
      </c>
    </row>
    <row r="73" spans="1:5" ht="25.5">
      <c r="A73" s="272"/>
      <c r="B73" s="272" t="s">
        <v>773</v>
      </c>
      <c r="C73" s="272"/>
      <c r="D73" s="354" t="s">
        <v>774</v>
      </c>
      <c r="E73" s="369">
        <v>498.29999999999995</v>
      </c>
    </row>
    <row r="74" spans="1:5" ht="25.5">
      <c r="A74" s="272"/>
      <c r="B74" s="272" t="s">
        <v>938</v>
      </c>
      <c r="C74" s="272"/>
      <c r="D74" s="354" t="s">
        <v>939</v>
      </c>
      <c r="E74" s="369">
        <v>498.29999999999995</v>
      </c>
    </row>
    <row r="75" spans="1:5" ht="25.5">
      <c r="A75" s="272"/>
      <c r="B75" s="272"/>
      <c r="C75" s="272" t="s">
        <v>787</v>
      </c>
      <c r="D75" s="354" t="s">
        <v>788</v>
      </c>
      <c r="E75" s="369">
        <v>461.27</v>
      </c>
    </row>
    <row r="76" spans="1:5">
      <c r="A76" s="272"/>
      <c r="B76" s="272"/>
      <c r="C76" s="272" t="s">
        <v>789</v>
      </c>
      <c r="D76" s="354" t="s">
        <v>790</v>
      </c>
      <c r="E76" s="369">
        <v>461.27</v>
      </c>
    </row>
    <row r="77" spans="1:5">
      <c r="A77" s="272"/>
      <c r="B77" s="272"/>
      <c r="C77" s="272" t="s">
        <v>791</v>
      </c>
      <c r="D77" s="354" t="s">
        <v>792</v>
      </c>
      <c r="E77" s="369">
        <v>34.83</v>
      </c>
    </row>
    <row r="78" spans="1:5">
      <c r="A78" s="272"/>
      <c r="B78" s="272"/>
      <c r="C78" s="272" t="s">
        <v>793</v>
      </c>
      <c r="D78" s="354" t="s">
        <v>794</v>
      </c>
      <c r="E78" s="369">
        <v>34.83</v>
      </c>
    </row>
    <row r="79" spans="1:5">
      <c r="A79" s="272"/>
      <c r="B79" s="272"/>
      <c r="C79" s="272" t="s">
        <v>795</v>
      </c>
      <c r="D79" s="354" t="s">
        <v>796</v>
      </c>
      <c r="E79" s="369">
        <v>2.2000000000000002</v>
      </c>
    </row>
    <row r="80" spans="1:5" ht="25.5">
      <c r="A80" s="272"/>
      <c r="B80" s="272"/>
      <c r="C80" s="272" t="s">
        <v>797</v>
      </c>
      <c r="D80" s="354" t="s">
        <v>798</v>
      </c>
      <c r="E80" s="369">
        <v>2.2000000000000002</v>
      </c>
    </row>
    <row r="81" spans="1:5" ht="25.5">
      <c r="A81" s="272"/>
      <c r="B81" s="272" t="s">
        <v>940</v>
      </c>
      <c r="C81" s="272"/>
      <c r="D81" s="354" t="s">
        <v>941</v>
      </c>
      <c r="E81" s="369">
        <v>935.50800000000004</v>
      </c>
    </row>
    <row r="82" spans="1:5" ht="25.5">
      <c r="A82" s="272"/>
      <c r="B82" s="272" t="s">
        <v>942</v>
      </c>
      <c r="C82" s="272"/>
      <c r="D82" s="354" t="s">
        <v>943</v>
      </c>
      <c r="E82" s="369">
        <v>654.29999999999995</v>
      </c>
    </row>
    <row r="83" spans="1:5" ht="25.5">
      <c r="A83" s="272"/>
      <c r="B83" s="272"/>
      <c r="C83" s="272" t="s">
        <v>787</v>
      </c>
      <c r="D83" s="354" t="s">
        <v>788</v>
      </c>
      <c r="E83" s="369">
        <v>644.02</v>
      </c>
    </row>
    <row r="84" spans="1:5">
      <c r="A84" s="272"/>
      <c r="B84" s="272"/>
      <c r="C84" s="272" t="s">
        <v>789</v>
      </c>
      <c r="D84" s="354" t="s">
        <v>790</v>
      </c>
      <c r="E84" s="369">
        <v>644.02</v>
      </c>
    </row>
    <row r="85" spans="1:5">
      <c r="A85" s="272"/>
      <c r="B85" s="272"/>
      <c r="C85" s="272" t="s">
        <v>791</v>
      </c>
      <c r="D85" s="354" t="s">
        <v>792</v>
      </c>
      <c r="E85" s="369">
        <v>9.48</v>
      </c>
    </row>
    <row r="86" spans="1:5">
      <c r="A86" s="272"/>
      <c r="B86" s="272"/>
      <c r="C86" s="272" t="s">
        <v>793</v>
      </c>
      <c r="D86" s="354" t="s">
        <v>794</v>
      </c>
      <c r="E86" s="369">
        <v>9.48</v>
      </c>
    </row>
    <row r="87" spans="1:5">
      <c r="A87" s="272"/>
      <c r="B87" s="272"/>
      <c r="C87" s="272" t="s">
        <v>795</v>
      </c>
      <c r="D87" s="354" t="s">
        <v>796</v>
      </c>
      <c r="E87" s="369">
        <v>0.8</v>
      </c>
    </row>
    <row r="88" spans="1:5" ht="25.5">
      <c r="A88" s="272"/>
      <c r="B88" s="272"/>
      <c r="C88" s="272" t="s">
        <v>797</v>
      </c>
      <c r="D88" s="354" t="s">
        <v>798</v>
      </c>
      <c r="E88" s="369">
        <v>0.8</v>
      </c>
    </row>
    <row r="89" spans="1:5">
      <c r="A89" s="272"/>
      <c r="B89" s="272" t="s">
        <v>1081</v>
      </c>
      <c r="C89" s="272"/>
      <c r="D89" s="354" t="s">
        <v>360</v>
      </c>
      <c r="E89" s="369">
        <v>281.20800000000003</v>
      </c>
    </row>
    <row r="90" spans="1:5" ht="25.5">
      <c r="A90" s="272"/>
      <c r="B90" s="272"/>
      <c r="C90" s="272" t="s">
        <v>787</v>
      </c>
      <c r="D90" s="354" t="s">
        <v>788</v>
      </c>
      <c r="E90" s="369">
        <v>281.20800000000003</v>
      </c>
    </row>
    <row r="91" spans="1:5">
      <c r="A91" s="272"/>
      <c r="B91" s="272"/>
      <c r="C91" s="272" t="s">
        <v>789</v>
      </c>
      <c r="D91" s="354" t="s">
        <v>790</v>
      </c>
      <c r="E91" s="369">
        <v>281.20800000000003</v>
      </c>
    </row>
    <row r="92" spans="1:5">
      <c r="A92" s="272"/>
      <c r="B92" s="272" t="s">
        <v>401</v>
      </c>
      <c r="C92" s="272"/>
      <c r="D92" s="354" t="s">
        <v>400</v>
      </c>
      <c r="E92" s="369">
        <v>35.200000000000003</v>
      </c>
    </row>
    <row r="93" spans="1:5" ht="38.25">
      <c r="A93" s="272"/>
      <c r="B93" s="272" t="s">
        <v>803</v>
      </c>
      <c r="C93" s="272"/>
      <c r="D93" s="354" t="s">
        <v>804</v>
      </c>
      <c r="E93" s="369">
        <v>35.200000000000003</v>
      </c>
    </row>
    <row r="94" spans="1:5" ht="25.5">
      <c r="A94" s="272"/>
      <c r="B94" s="272"/>
      <c r="C94" s="272" t="s">
        <v>787</v>
      </c>
      <c r="D94" s="354" t="s">
        <v>788</v>
      </c>
      <c r="E94" s="369">
        <v>35.200000000000003</v>
      </c>
    </row>
    <row r="95" spans="1:5">
      <c r="A95" s="272"/>
      <c r="B95" s="272"/>
      <c r="C95" s="272" t="s">
        <v>789</v>
      </c>
      <c r="D95" s="354" t="s">
        <v>790</v>
      </c>
      <c r="E95" s="369">
        <v>35.200000000000003</v>
      </c>
    </row>
    <row r="96" spans="1:5">
      <c r="A96" s="272" t="s">
        <v>944</v>
      </c>
      <c r="B96" s="272"/>
      <c r="C96" s="272"/>
      <c r="D96" s="270" t="s">
        <v>945</v>
      </c>
      <c r="E96" s="369">
        <v>3148.5</v>
      </c>
    </row>
    <row r="97" spans="1:5">
      <c r="A97" s="272"/>
      <c r="B97" s="272" t="s">
        <v>946</v>
      </c>
      <c r="C97" s="272"/>
      <c r="D97" s="354" t="s">
        <v>945</v>
      </c>
      <c r="E97" s="369">
        <v>3148.5</v>
      </c>
    </row>
    <row r="98" spans="1:5">
      <c r="A98" s="272"/>
      <c r="B98" s="272" t="s">
        <v>947</v>
      </c>
      <c r="C98" s="272"/>
      <c r="D98" s="354" t="s">
        <v>948</v>
      </c>
      <c r="E98" s="369">
        <v>3148.5</v>
      </c>
    </row>
    <row r="99" spans="1:5">
      <c r="A99" s="272"/>
      <c r="B99" s="272"/>
      <c r="C99" s="272" t="s">
        <v>795</v>
      </c>
      <c r="D99" s="354" t="s">
        <v>796</v>
      </c>
      <c r="E99" s="369">
        <v>3148.5</v>
      </c>
    </row>
    <row r="100" spans="1:5">
      <c r="A100" s="272"/>
      <c r="B100" s="272"/>
      <c r="C100" s="272" t="s">
        <v>861</v>
      </c>
      <c r="D100" s="354" t="s">
        <v>862</v>
      </c>
      <c r="E100" s="369">
        <v>3148.5</v>
      </c>
    </row>
    <row r="101" spans="1:5">
      <c r="A101" s="272" t="s">
        <v>949</v>
      </c>
      <c r="B101" s="272"/>
      <c r="C101" s="272"/>
      <c r="D101" s="270" t="s">
        <v>950</v>
      </c>
      <c r="E101" s="369">
        <v>29936.5</v>
      </c>
    </row>
    <row r="102" spans="1:5">
      <c r="A102" s="272"/>
      <c r="B102" s="272" t="s">
        <v>783</v>
      </c>
      <c r="C102" s="272"/>
      <c r="D102" s="354" t="s">
        <v>784</v>
      </c>
      <c r="E102" s="369">
        <v>13488.2</v>
      </c>
    </row>
    <row r="103" spans="1:5">
      <c r="A103" s="272"/>
      <c r="B103" s="272" t="s">
        <v>785</v>
      </c>
      <c r="C103" s="272"/>
      <c r="D103" s="354" t="s">
        <v>786</v>
      </c>
      <c r="E103" s="369">
        <v>10345.5</v>
      </c>
    </row>
    <row r="104" spans="1:5" ht="25.5">
      <c r="A104" s="272"/>
      <c r="B104" s="272"/>
      <c r="C104" s="272" t="s">
        <v>787</v>
      </c>
      <c r="D104" s="354" t="s">
        <v>788</v>
      </c>
      <c r="E104" s="369">
        <v>9534.9</v>
      </c>
    </row>
    <row r="105" spans="1:5">
      <c r="A105" s="272"/>
      <c r="B105" s="272"/>
      <c r="C105" s="272" t="s">
        <v>789</v>
      </c>
      <c r="D105" s="354" t="s">
        <v>790</v>
      </c>
      <c r="E105" s="369">
        <v>9534.9</v>
      </c>
    </row>
    <row r="106" spans="1:5">
      <c r="A106" s="272"/>
      <c r="B106" s="272"/>
      <c r="C106" s="272" t="s">
        <v>791</v>
      </c>
      <c r="D106" s="354" t="s">
        <v>792</v>
      </c>
      <c r="E106" s="369">
        <v>807.6</v>
      </c>
    </row>
    <row r="107" spans="1:5">
      <c r="A107" s="272"/>
      <c r="B107" s="272"/>
      <c r="C107" s="272" t="s">
        <v>793</v>
      </c>
      <c r="D107" s="354" t="s">
        <v>794</v>
      </c>
      <c r="E107" s="369">
        <v>807.6</v>
      </c>
    </row>
    <row r="108" spans="1:5">
      <c r="A108" s="272"/>
      <c r="B108" s="272"/>
      <c r="C108" s="272" t="s">
        <v>795</v>
      </c>
      <c r="D108" s="354" t="s">
        <v>796</v>
      </c>
      <c r="E108" s="369">
        <v>3</v>
      </c>
    </row>
    <row r="109" spans="1:5" ht="25.5">
      <c r="A109" s="272"/>
      <c r="B109" s="272"/>
      <c r="C109" s="272" t="s">
        <v>797</v>
      </c>
      <c r="D109" s="354" t="s">
        <v>798</v>
      </c>
      <c r="E109" s="369">
        <v>3</v>
      </c>
    </row>
    <row r="110" spans="1:5">
      <c r="A110" s="272"/>
      <c r="B110" s="272" t="s">
        <v>1018</v>
      </c>
      <c r="C110" s="272"/>
      <c r="D110" s="354" t="s">
        <v>1019</v>
      </c>
      <c r="E110" s="369">
        <v>3142.7</v>
      </c>
    </row>
    <row r="111" spans="1:5" ht="25.5">
      <c r="A111" s="272"/>
      <c r="B111" s="272"/>
      <c r="C111" s="272" t="s">
        <v>787</v>
      </c>
      <c r="D111" s="354" t="s">
        <v>788</v>
      </c>
      <c r="E111" s="369">
        <v>2343.1999999999998</v>
      </c>
    </row>
    <row r="112" spans="1:5">
      <c r="A112" s="272"/>
      <c r="B112" s="272"/>
      <c r="C112" s="272" t="s">
        <v>789</v>
      </c>
      <c r="D112" s="354" t="s">
        <v>790</v>
      </c>
      <c r="E112" s="369">
        <v>2343.1999999999998</v>
      </c>
    </row>
    <row r="113" spans="1:5">
      <c r="A113" s="272"/>
      <c r="B113" s="272"/>
      <c r="C113" s="272" t="s">
        <v>791</v>
      </c>
      <c r="D113" s="354" t="s">
        <v>792</v>
      </c>
      <c r="E113" s="369">
        <v>799.5</v>
      </c>
    </row>
    <row r="114" spans="1:5">
      <c r="A114" s="272"/>
      <c r="B114" s="272"/>
      <c r="C114" s="272" t="s">
        <v>793</v>
      </c>
      <c r="D114" s="354" t="s">
        <v>794</v>
      </c>
      <c r="E114" s="369">
        <v>799.5</v>
      </c>
    </row>
    <row r="115" spans="1:5" ht="25.5">
      <c r="A115" s="272"/>
      <c r="B115" s="272" t="s">
        <v>980</v>
      </c>
      <c r="C115" s="272"/>
      <c r="D115" s="354" t="s">
        <v>981</v>
      </c>
      <c r="E115" s="369">
        <v>5507.7999999999993</v>
      </c>
    </row>
    <row r="116" spans="1:5" ht="25.5">
      <c r="A116" s="272"/>
      <c r="B116" s="272" t="s">
        <v>982</v>
      </c>
      <c r="C116" s="272"/>
      <c r="D116" s="354" t="s">
        <v>1108</v>
      </c>
      <c r="E116" s="369">
        <v>1465.6</v>
      </c>
    </row>
    <row r="117" spans="1:5">
      <c r="A117" s="272"/>
      <c r="B117" s="272"/>
      <c r="C117" s="272" t="s">
        <v>791</v>
      </c>
      <c r="D117" s="354" t="s">
        <v>792</v>
      </c>
      <c r="E117" s="369">
        <v>1465.6</v>
      </c>
    </row>
    <row r="118" spans="1:5">
      <c r="A118" s="272"/>
      <c r="B118" s="272"/>
      <c r="C118" s="272" t="s">
        <v>793</v>
      </c>
      <c r="D118" s="354" t="s">
        <v>794</v>
      </c>
      <c r="E118" s="369">
        <v>1465.6</v>
      </c>
    </row>
    <row r="119" spans="1:5" ht="25.5">
      <c r="A119" s="272"/>
      <c r="B119" s="272" t="s">
        <v>984</v>
      </c>
      <c r="C119" s="272"/>
      <c r="D119" s="354" t="s">
        <v>985</v>
      </c>
      <c r="E119" s="369">
        <v>4042.2</v>
      </c>
    </row>
    <row r="120" spans="1:5" ht="25.5">
      <c r="A120" s="272"/>
      <c r="B120" s="272"/>
      <c r="C120" s="272" t="s">
        <v>769</v>
      </c>
      <c r="D120" s="354" t="s">
        <v>770</v>
      </c>
      <c r="E120" s="369">
        <v>4042.2</v>
      </c>
    </row>
    <row r="121" spans="1:5">
      <c r="A121" s="272"/>
      <c r="B121" s="272"/>
      <c r="C121" s="272" t="s">
        <v>771</v>
      </c>
      <c r="D121" s="354" t="s">
        <v>772</v>
      </c>
      <c r="E121" s="369">
        <v>4042.2</v>
      </c>
    </row>
    <row r="122" spans="1:5" ht="25.5">
      <c r="A122" s="272"/>
      <c r="B122" s="272" t="s">
        <v>951</v>
      </c>
      <c r="C122" s="272"/>
      <c r="D122" s="354" t="s">
        <v>952</v>
      </c>
      <c r="E122" s="369">
        <v>10640.5</v>
      </c>
    </row>
    <row r="123" spans="1:5">
      <c r="A123" s="272"/>
      <c r="B123" s="272" t="s">
        <v>953</v>
      </c>
      <c r="C123" s="272"/>
      <c r="D123" s="354" t="s">
        <v>954</v>
      </c>
      <c r="E123" s="369">
        <v>2480.1999999999998</v>
      </c>
    </row>
    <row r="124" spans="1:5">
      <c r="A124" s="272"/>
      <c r="B124" s="272" t="s">
        <v>990</v>
      </c>
      <c r="C124" s="272"/>
      <c r="D124" s="354" t="s">
        <v>991</v>
      </c>
      <c r="E124" s="369">
        <v>83</v>
      </c>
    </row>
    <row r="125" spans="1:5">
      <c r="A125" s="272"/>
      <c r="B125" s="272"/>
      <c r="C125" s="272" t="s">
        <v>795</v>
      </c>
      <c r="D125" s="354" t="s">
        <v>796</v>
      </c>
      <c r="E125" s="369">
        <v>83</v>
      </c>
    </row>
    <row r="126" spans="1:5">
      <c r="A126" s="272"/>
      <c r="B126" s="272"/>
      <c r="C126" s="272" t="s">
        <v>992</v>
      </c>
      <c r="D126" s="354" t="s">
        <v>993</v>
      </c>
      <c r="E126" s="369">
        <v>83</v>
      </c>
    </row>
    <row r="127" spans="1:5" ht="25.5">
      <c r="A127" s="272"/>
      <c r="B127" s="272" t="s">
        <v>1020</v>
      </c>
      <c r="C127" s="272"/>
      <c r="D127" s="354" t="s">
        <v>1021</v>
      </c>
      <c r="E127" s="369">
        <v>2381.1999999999998</v>
      </c>
    </row>
    <row r="128" spans="1:5">
      <c r="A128" s="272"/>
      <c r="B128" s="272"/>
      <c r="C128" s="272" t="s">
        <v>791</v>
      </c>
      <c r="D128" s="354" t="s">
        <v>792</v>
      </c>
      <c r="E128" s="369">
        <v>2381.1999999999998</v>
      </c>
    </row>
    <row r="129" spans="1:5">
      <c r="A129" s="272"/>
      <c r="B129" s="272"/>
      <c r="C129" s="272" t="s">
        <v>793</v>
      </c>
      <c r="D129" s="354" t="s">
        <v>794</v>
      </c>
      <c r="E129" s="369">
        <v>2381.1999999999998</v>
      </c>
    </row>
    <row r="130" spans="1:5">
      <c r="A130" s="272"/>
      <c r="B130" s="272" t="s">
        <v>1022</v>
      </c>
      <c r="C130" s="272"/>
      <c r="D130" s="354" t="s">
        <v>1023</v>
      </c>
      <c r="E130" s="369">
        <v>16</v>
      </c>
    </row>
    <row r="131" spans="1:5">
      <c r="A131" s="272"/>
      <c r="B131" s="272"/>
      <c r="C131" s="272" t="s">
        <v>795</v>
      </c>
      <c r="D131" s="354" t="s">
        <v>796</v>
      </c>
      <c r="E131" s="369">
        <v>16</v>
      </c>
    </row>
    <row r="132" spans="1:5" ht="25.5">
      <c r="A132" s="272"/>
      <c r="B132" s="272"/>
      <c r="C132" s="272" t="s">
        <v>797</v>
      </c>
      <c r="D132" s="354" t="s">
        <v>798</v>
      </c>
      <c r="E132" s="369">
        <v>16</v>
      </c>
    </row>
    <row r="133" spans="1:5" ht="25.5">
      <c r="A133" s="272"/>
      <c r="B133" s="272" t="s">
        <v>955</v>
      </c>
      <c r="C133" s="272"/>
      <c r="D133" s="354" t="s">
        <v>956</v>
      </c>
      <c r="E133" s="369">
        <v>8160.3</v>
      </c>
    </row>
    <row r="134" spans="1:5">
      <c r="A134" s="272"/>
      <c r="B134" s="272"/>
      <c r="C134" s="272" t="s">
        <v>795</v>
      </c>
      <c r="D134" s="354" t="s">
        <v>796</v>
      </c>
      <c r="E134" s="369">
        <v>8160.3</v>
      </c>
    </row>
    <row r="135" spans="1:5">
      <c r="A135" s="272"/>
      <c r="B135" s="272"/>
      <c r="C135" s="272" t="s">
        <v>861</v>
      </c>
      <c r="D135" s="354" t="s">
        <v>862</v>
      </c>
      <c r="E135" s="369">
        <v>8160.3</v>
      </c>
    </row>
    <row r="136" spans="1:5">
      <c r="A136" s="272"/>
      <c r="B136" s="272" t="s">
        <v>387</v>
      </c>
      <c r="C136" s="272"/>
      <c r="D136" s="354" t="s">
        <v>386</v>
      </c>
      <c r="E136" s="369">
        <v>235.2</v>
      </c>
    </row>
    <row r="137" spans="1:5" ht="25.5">
      <c r="A137" s="272"/>
      <c r="B137" s="272" t="s">
        <v>773</v>
      </c>
      <c r="C137" s="272"/>
      <c r="D137" s="354" t="s">
        <v>774</v>
      </c>
      <c r="E137" s="369">
        <v>235.2</v>
      </c>
    </row>
    <row r="138" spans="1:5" ht="25.5">
      <c r="A138" s="272"/>
      <c r="B138" s="272" t="s">
        <v>1024</v>
      </c>
      <c r="C138" s="272"/>
      <c r="D138" s="354" t="s">
        <v>1025</v>
      </c>
      <c r="E138" s="369">
        <v>235.2</v>
      </c>
    </row>
    <row r="139" spans="1:5">
      <c r="A139" s="272"/>
      <c r="B139" s="272"/>
      <c r="C139" s="272" t="s">
        <v>791</v>
      </c>
      <c r="D139" s="354" t="s">
        <v>792</v>
      </c>
      <c r="E139" s="369">
        <v>235.2</v>
      </c>
    </row>
    <row r="140" spans="1:5">
      <c r="A140" s="272"/>
      <c r="B140" s="272"/>
      <c r="C140" s="272" t="s">
        <v>793</v>
      </c>
      <c r="D140" s="354" t="s">
        <v>794</v>
      </c>
      <c r="E140" s="369">
        <v>235.2</v>
      </c>
    </row>
    <row r="141" spans="1:5">
      <c r="A141" s="272"/>
      <c r="B141" s="272" t="s">
        <v>401</v>
      </c>
      <c r="C141" s="272"/>
      <c r="D141" s="354" t="s">
        <v>400</v>
      </c>
      <c r="E141" s="369">
        <v>64.800000000000011</v>
      </c>
    </row>
    <row r="142" spans="1:5" ht="38.25">
      <c r="A142" s="272"/>
      <c r="B142" s="272" t="s">
        <v>803</v>
      </c>
      <c r="C142" s="272"/>
      <c r="D142" s="354" t="s">
        <v>804</v>
      </c>
      <c r="E142" s="369">
        <v>64.800000000000011</v>
      </c>
    </row>
    <row r="143" spans="1:5" ht="25.5">
      <c r="A143" s="272"/>
      <c r="B143" s="272"/>
      <c r="C143" s="272" t="s">
        <v>787</v>
      </c>
      <c r="D143" s="354" t="s">
        <v>788</v>
      </c>
      <c r="E143" s="369">
        <v>64.800000000000011</v>
      </c>
    </row>
    <row r="144" spans="1:5">
      <c r="A144" s="272"/>
      <c r="B144" s="272"/>
      <c r="C144" s="272" t="s">
        <v>789</v>
      </c>
      <c r="D144" s="354" t="s">
        <v>790</v>
      </c>
      <c r="E144" s="369">
        <v>64.800000000000011</v>
      </c>
    </row>
    <row r="145" spans="1:5" s="351" customFormat="1" ht="25.5">
      <c r="A145" s="413" t="s">
        <v>986</v>
      </c>
      <c r="B145" s="413"/>
      <c r="C145" s="413"/>
      <c r="D145" s="412" t="s">
        <v>987</v>
      </c>
      <c r="E145" s="360">
        <v>6616.5</v>
      </c>
    </row>
    <row r="146" spans="1:5" ht="25.5">
      <c r="A146" s="272" t="s">
        <v>1026</v>
      </c>
      <c r="B146" s="272"/>
      <c r="C146" s="272"/>
      <c r="D146" s="270" t="s">
        <v>1027</v>
      </c>
      <c r="E146" s="369">
        <v>5600</v>
      </c>
    </row>
    <row r="147" spans="1:5">
      <c r="A147" s="272"/>
      <c r="B147" s="272" t="s">
        <v>1028</v>
      </c>
      <c r="C147" s="272"/>
      <c r="D147" s="354" t="s">
        <v>1029</v>
      </c>
      <c r="E147" s="369">
        <v>5485</v>
      </c>
    </row>
    <row r="148" spans="1:5" ht="25.5">
      <c r="A148" s="272"/>
      <c r="B148" s="272" t="s">
        <v>1030</v>
      </c>
      <c r="C148" s="272"/>
      <c r="D148" s="354" t="s">
        <v>1031</v>
      </c>
      <c r="E148" s="369">
        <v>5485</v>
      </c>
    </row>
    <row r="149" spans="1:5" ht="25.5">
      <c r="A149" s="272"/>
      <c r="B149" s="272"/>
      <c r="C149" s="272" t="s">
        <v>787</v>
      </c>
      <c r="D149" s="354" t="s">
        <v>788</v>
      </c>
      <c r="E149" s="369">
        <v>5207.259</v>
      </c>
    </row>
    <row r="150" spans="1:5">
      <c r="A150" s="272"/>
      <c r="B150" s="272"/>
      <c r="C150" s="272" t="s">
        <v>1032</v>
      </c>
      <c r="D150" s="354" t="s">
        <v>1033</v>
      </c>
      <c r="E150" s="369">
        <v>5207.259</v>
      </c>
    </row>
    <row r="151" spans="1:5">
      <c r="A151" s="272"/>
      <c r="B151" s="272"/>
      <c r="C151" s="272" t="s">
        <v>791</v>
      </c>
      <c r="D151" s="354" t="s">
        <v>792</v>
      </c>
      <c r="E151" s="369">
        <v>255.34299999999999</v>
      </c>
    </row>
    <row r="152" spans="1:5">
      <c r="A152" s="272"/>
      <c r="B152" s="272"/>
      <c r="C152" s="272" t="s">
        <v>793</v>
      </c>
      <c r="D152" s="354" t="s">
        <v>794</v>
      </c>
      <c r="E152" s="369">
        <v>255.34299999999999</v>
      </c>
    </row>
    <row r="153" spans="1:5">
      <c r="A153" s="272"/>
      <c r="B153" s="272"/>
      <c r="C153" s="272" t="s">
        <v>795</v>
      </c>
      <c r="D153" s="354" t="s">
        <v>796</v>
      </c>
      <c r="E153" s="369">
        <v>22.398</v>
      </c>
    </row>
    <row r="154" spans="1:5" ht="25.5">
      <c r="A154" s="272"/>
      <c r="B154" s="272"/>
      <c r="C154" s="272" t="s">
        <v>797</v>
      </c>
      <c r="D154" s="354" t="s">
        <v>798</v>
      </c>
      <c r="E154" s="369">
        <v>22.398</v>
      </c>
    </row>
    <row r="155" spans="1:5">
      <c r="A155" s="272"/>
      <c r="B155" s="272" t="s">
        <v>401</v>
      </c>
      <c r="C155" s="272"/>
      <c r="D155" s="354" t="s">
        <v>400</v>
      </c>
      <c r="E155" s="369">
        <v>115</v>
      </c>
    </row>
    <row r="156" spans="1:5" ht="25.5">
      <c r="A156" s="272"/>
      <c r="B156" s="272" t="s">
        <v>845</v>
      </c>
      <c r="C156" s="272"/>
      <c r="D156" s="354" t="s">
        <v>1109</v>
      </c>
      <c r="E156" s="369">
        <v>115</v>
      </c>
    </row>
    <row r="157" spans="1:5">
      <c r="A157" s="272"/>
      <c r="B157" s="272"/>
      <c r="C157" s="272" t="s">
        <v>791</v>
      </c>
      <c r="D157" s="354" t="s">
        <v>792</v>
      </c>
      <c r="E157" s="369">
        <v>115</v>
      </c>
    </row>
    <row r="158" spans="1:5">
      <c r="A158" s="272"/>
      <c r="B158" s="272"/>
      <c r="C158" s="272" t="s">
        <v>793</v>
      </c>
      <c r="D158" s="354" t="s">
        <v>794</v>
      </c>
      <c r="E158" s="369">
        <v>115</v>
      </c>
    </row>
    <row r="159" spans="1:5">
      <c r="A159" s="272" t="s">
        <v>988</v>
      </c>
      <c r="B159" s="272"/>
      <c r="C159" s="272"/>
      <c r="D159" s="270" t="s">
        <v>989</v>
      </c>
      <c r="E159" s="369">
        <v>871.5</v>
      </c>
    </row>
    <row r="160" spans="1:5" ht="25.5">
      <c r="A160" s="272"/>
      <c r="B160" s="272" t="s">
        <v>951</v>
      </c>
      <c r="C160" s="272"/>
      <c r="D160" s="354" t="s">
        <v>952</v>
      </c>
      <c r="E160" s="369">
        <v>871.5</v>
      </c>
    </row>
    <row r="161" spans="1:5">
      <c r="A161" s="272"/>
      <c r="B161" s="272" t="s">
        <v>953</v>
      </c>
      <c r="C161" s="272"/>
      <c r="D161" s="354" t="s">
        <v>954</v>
      </c>
      <c r="E161" s="369">
        <v>871.5</v>
      </c>
    </row>
    <row r="162" spans="1:5">
      <c r="A162" s="272"/>
      <c r="B162" s="272" t="s">
        <v>990</v>
      </c>
      <c r="C162" s="272"/>
      <c r="D162" s="354" t="s">
        <v>991</v>
      </c>
      <c r="E162" s="369">
        <v>871.5</v>
      </c>
    </row>
    <row r="163" spans="1:5">
      <c r="A163" s="272"/>
      <c r="B163" s="272"/>
      <c r="C163" s="272" t="s">
        <v>795</v>
      </c>
      <c r="D163" s="354" t="s">
        <v>796</v>
      </c>
      <c r="E163" s="369">
        <v>871.5</v>
      </c>
    </row>
    <row r="164" spans="1:5">
      <c r="A164" s="272"/>
      <c r="B164" s="272"/>
      <c r="C164" s="272" t="s">
        <v>992</v>
      </c>
      <c r="D164" s="354" t="s">
        <v>993</v>
      </c>
      <c r="E164" s="369">
        <v>871.5</v>
      </c>
    </row>
    <row r="165" spans="1:5" ht="25.5">
      <c r="A165" s="272" t="s">
        <v>1034</v>
      </c>
      <c r="B165" s="272"/>
      <c r="C165" s="272"/>
      <c r="D165" s="270" t="s">
        <v>1035</v>
      </c>
      <c r="E165" s="369">
        <v>145</v>
      </c>
    </row>
    <row r="166" spans="1:5">
      <c r="A166" s="272"/>
      <c r="B166" s="272" t="s">
        <v>401</v>
      </c>
      <c r="C166" s="272"/>
      <c r="D166" s="354" t="s">
        <v>400</v>
      </c>
      <c r="E166" s="369">
        <v>145</v>
      </c>
    </row>
    <row r="167" spans="1:5" ht="25.5">
      <c r="A167" s="272"/>
      <c r="B167" s="272" t="s">
        <v>845</v>
      </c>
      <c r="C167" s="272"/>
      <c r="D167" s="354" t="s">
        <v>709</v>
      </c>
      <c r="E167" s="369">
        <v>145</v>
      </c>
    </row>
    <row r="168" spans="1:5">
      <c r="A168" s="272"/>
      <c r="B168" s="272"/>
      <c r="C168" s="272" t="s">
        <v>791</v>
      </c>
      <c r="D168" s="354" t="s">
        <v>792</v>
      </c>
      <c r="E168" s="369">
        <v>145</v>
      </c>
    </row>
    <row r="169" spans="1:5">
      <c r="A169" s="272"/>
      <c r="B169" s="272"/>
      <c r="C169" s="272" t="s">
        <v>793</v>
      </c>
      <c r="D169" s="354" t="s">
        <v>794</v>
      </c>
      <c r="E169" s="369">
        <v>145</v>
      </c>
    </row>
    <row r="170" spans="1:5" s="351" customFormat="1">
      <c r="A170" s="413" t="s">
        <v>957</v>
      </c>
      <c r="B170" s="413"/>
      <c r="C170" s="413"/>
      <c r="D170" s="412" t="s">
        <v>958</v>
      </c>
      <c r="E170" s="360">
        <v>92582.399999999994</v>
      </c>
    </row>
    <row r="171" spans="1:5">
      <c r="A171" s="272" t="s">
        <v>1036</v>
      </c>
      <c r="B171" s="272"/>
      <c r="C171" s="272"/>
      <c r="D171" s="270" t="s">
        <v>1037</v>
      </c>
      <c r="E171" s="369">
        <v>5600.2000000000007</v>
      </c>
    </row>
    <row r="172" spans="1:5" ht="25.5">
      <c r="A172" s="272"/>
      <c r="B172" s="272" t="s">
        <v>1038</v>
      </c>
      <c r="C172" s="272"/>
      <c r="D172" s="354" t="s">
        <v>1039</v>
      </c>
      <c r="E172" s="369">
        <v>5600.2000000000007</v>
      </c>
    </row>
    <row r="173" spans="1:5">
      <c r="A173" s="272"/>
      <c r="B173" s="272" t="s">
        <v>1040</v>
      </c>
      <c r="C173" s="272"/>
      <c r="D173" s="354" t="s">
        <v>1041</v>
      </c>
      <c r="E173" s="369">
        <v>5600.2000000000007</v>
      </c>
    </row>
    <row r="174" spans="1:5" ht="25.5">
      <c r="A174" s="272"/>
      <c r="B174" s="272"/>
      <c r="C174" s="272" t="s">
        <v>787</v>
      </c>
      <c r="D174" s="354" t="s">
        <v>788</v>
      </c>
      <c r="E174" s="369">
        <v>5115.1000000000004</v>
      </c>
    </row>
    <row r="175" spans="1:5">
      <c r="A175" s="272"/>
      <c r="B175" s="272"/>
      <c r="C175" s="272" t="s">
        <v>1032</v>
      </c>
      <c r="D175" s="354" t="s">
        <v>1033</v>
      </c>
      <c r="E175" s="369">
        <v>5115.1000000000004</v>
      </c>
    </row>
    <row r="176" spans="1:5">
      <c r="A176" s="272"/>
      <c r="B176" s="272"/>
      <c r="C176" s="272" t="s">
        <v>791</v>
      </c>
      <c r="D176" s="354" t="s">
        <v>792</v>
      </c>
      <c r="E176" s="369">
        <v>418.3</v>
      </c>
    </row>
    <row r="177" spans="1:5">
      <c r="A177" s="272"/>
      <c r="B177" s="272"/>
      <c r="C177" s="272" t="s">
        <v>793</v>
      </c>
      <c r="D177" s="354" t="s">
        <v>794</v>
      </c>
      <c r="E177" s="369">
        <v>418.3</v>
      </c>
    </row>
    <row r="178" spans="1:5">
      <c r="A178" s="272"/>
      <c r="B178" s="272"/>
      <c r="C178" s="272" t="s">
        <v>795</v>
      </c>
      <c r="D178" s="354" t="s">
        <v>796</v>
      </c>
      <c r="E178" s="369">
        <v>66.8</v>
      </c>
    </row>
    <row r="179" spans="1:5" ht="25.5">
      <c r="A179" s="272"/>
      <c r="B179" s="272"/>
      <c r="C179" s="272" t="s">
        <v>797</v>
      </c>
      <c r="D179" s="354" t="s">
        <v>798</v>
      </c>
      <c r="E179" s="369">
        <v>66.8</v>
      </c>
    </row>
    <row r="180" spans="1:5">
      <c r="A180" s="272" t="s">
        <v>994</v>
      </c>
      <c r="B180" s="272"/>
      <c r="C180" s="272"/>
      <c r="D180" s="270" t="s">
        <v>995</v>
      </c>
      <c r="E180" s="369">
        <v>7780.8000000000011</v>
      </c>
    </row>
    <row r="181" spans="1:5">
      <c r="A181" s="272"/>
      <c r="B181" s="272" t="s">
        <v>783</v>
      </c>
      <c r="C181" s="272"/>
      <c r="D181" s="354" t="s">
        <v>784</v>
      </c>
      <c r="E181" s="369">
        <v>2625.2000000000003</v>
      </c>
    </row>
    <row r="182" spans="1:5">
      <c r="A182" s="272"/>
      <c r="B182" s="272" t="s">
        <v>785</v>
      </c>
      <c r="C182" s="272"/>
      <c r="D182" s="354" t="s">
        <v>786</v>
      </c>
      <c r="E182" s="369">
        <v>2625.2000000000003</v>
      </c>
    </row>
    <row r="183" spans="1:5" ht="25.5">
      <c r="A183" s="272"/>
      <c r="B183" s="272"/>
      <c r="C183" s="272" t="s">
        <v>787</v>
      </c>
      <c r="D183" s="354" t="s">
        <v>788</v>
      </c>
      <c r="E183" s="369">
        <v>2422.5</v>
      </c>
    </row>
    <row r="184" spans="1:5">
      <c r="A184" s="272"/>
      <c r="B184" s="272"/>
      <c r="C184" s="272" t="s">
        <v>789</v>
      </c>
      <c r="D184" s="354" t="s">
        <v>790</v>
      </c>
      <c r="E184" s="369">
        <v>2422.5</v>
      </c>
    </row>
    <row r="185" spans="1:5">
      <c r="A185" s="272"/>
      <c r="B185" s="272"/>
      <c r="C185" s="272" t="s">
        <v>791</v>
      </c>
      <c r="D185" s="354" t="s">
        <v>792</v>
      </c>
      <c r="E185" s="369">
        <v>201.3</v>
      </c>
    </row>
    <row r="186" spans="1:5">
      <c r="A186" s="272"/>
      <c r="B186" s="272"/>
      <c r="C186" s="272" t="s">
        <v>793</v>
      </c>
      <c r="D186" s="354" t="s">
        <v>794</v>
      </c>
      <c r="E186" s="369">
        <v>201.3</v>
      </c>
    </row>
    <row r="187" spans="1:5">
      <c r="A187" s="272"/>
      <c r="B187" s="272"/>
      <c r="C187" s="272" t="s">
        <v>795</v>
      </c>
      <c r="D187" s="354" t="s">
        <v>796</v>
      </c>
      <c r="E187" s="369">
        <v>1.4</v>
      </c>
    </row>
    <row r="188" spans="1:5" ht="25.5">
      <c r="A188" s="272"/>
      <c r="B188" s="272"/>
      <c r="C188" s="272" t="s">
        <v>797</v>
      </c>
      <c r="D188" s="354" t="s">
        <v>798</v>
      </c>
      <c r="E188" s="369">
        <v>1.4</v>
      </c>
    </row>
    <row r="189" spans="1:5">
      <c r="A189" s="272"/>
      <c r="B189" s="272" t="s">
        <v>401</v>
      </c>
      <c r="C189" s="272"/>
      <c r="D189" s="354" t="s">
        <v>400</v>
      </c>
      <c r="E189" s="369">
        <v>5155.6000000000004</v>
      </c>
    </row>
    <row r="190" spans="1:5" ht="25.5">
      <c r="A190" s="272"/>
      <c r="B190" s="272" t="s">
        <v>996</v>
      </c>
      <c r="C190" s="272"/>
      <c r="D190" s="354" t="s">
        <v>997</v>
      </c>
      <c r="E190" s="369">
        <v>5138</v>
      </c>
    </row>
    <row r="191" spans="1:5">
      <c r="A191" s="272"/>
      <c r="B191" s="272"/>
      <c r="C191" s="272" t="s">
        <v>791</v>
      </c>
      <c r="D191" s="354" t="s">
        <v>792</v>
      </c>
      <c r="E191" s="369">
        <v>2904</v>
      </c>
    </row>
    <row r="192" spans="1:5">
      <c r="A192" s="272"/>
      <c r="B192" s="272"/>
      <c r="C192" s="272" t="s">
        <v>793</v>
      </c>
      <c r="D192" s="354" t="s">
        <v>794</v>
      </c>
      <c r="E192" s="369">
        <v>2904</v>
      </c>
    </row>
    <row r="193" spans="1:5">
      <c r="A193" s="272"/>
      <c r="B193" s="272"/>
      <c r="C193" s="272" t="s">
        <v>795</v>
      </c>
      <c r="D193" s="354" t="s">
        <v>796</v>
      </c>
      <c r="E193" s="369">
        <v>2234</v>
      </c>
    </row>
    <row r="194" spans="1:5" ht="25.5">
      <c r="A194" s="272"/>
      <c r="B194" s="272"/>
      <c r="C194" s="272" t="s">
        <v>882</v>
      </c>
      <c r="D194" s="354" t="s">
        <v>1050</v>
      </c>
      <c r="E194" s="369">
        <v>2234</v>
      </c>
    </row>
    <row r="195" spans="1:5" ht="38.25">
      <c r="A195" s="272"/>
      <c r="B195" s="272" t="s">
        <v>803</v>
      </c>
      <c r="C195" s="272"/>
      <c r="D195" s="354" t="s">
        <v>804</v>
      </c>
      <c r="E195" s="369">
        <v>17.600000000000001</v>
      </c>
    </row>
    <row r="196" spans="1:5" ht="25.5">
      <c r="A196" s="272"/>
      <c r="B196" s="272"/>
      <c r="C196" s="272" t="s">
        <v>787</v>
      </c>
      <c r="D196" s="354" t="s">
        <v>788</v>
      </c>
      <c r="E196" s="369">
        <v>17.600000000000001</v>
      </c>
    </row>
    <row r="197" spans="1:5">
      <c r="A197" s="272"/>
      <c r="B197" s="272"/>
      <c r="C197" s="272" t="s">
        <v>789</v>
      </c>
      <c r="D197" s="354" t="s">
        <v>790</v>
      </c>
      <c r="E197" s="369">
        <v>17.600000000000001</v>
      </c>
    </row>
    <row r="198" spans="1:5">
      <c r="A198" s="272" t="s">
        <v>1042</v>
      </c>
      <c r="B198" s="272"/>
      <c r="C198" s="272"/>
      <c r="D198" s="270" t="s">
        <v>1043</v>
      </c>
      <c r="E198" s="369">
        <v>72739.899999999994</v>
      </c>
    </row>
    <row r="199" spans="1:5">
      <c r="A199" s="272"/>
      <c r="B199" s="272" t="s">
        <v>1044</v>
      </c>
      <c r="C199" s="272"/>
      <c r="D199" s="354" t="s">
        <v>1045</v>
      </c>
      <c r="E199" s="369">
        <v>45294.6</v>
      </c>
    </row>
    <row r="200" spans="1:5" ht="25.5">
      <c r="A200" s="272"/>
      <c r="B200" s="272" t="s">
        <v>1097</v>
      </c>
      <c r="C200" s="272"/>
      <c r="D200" s="354" t="s">
        <v>1098</v>
      </c>
      <c r="E200" s="369">
        <v>12598.3</v>
      </c>
    </row>
    <row r="201" spans="1:5">
      <c r="A201" s="272"/>
      <c r="B201" s="272"/>
      <c r="C201" s="272" t="s">
        <v>834</v>
      </c>
      <c r="D201" s="354" t="s">
        <v>386</v>
      </c>
      <c r="E201" s="369">
        <v>12598.3</v>
      </c>
    </row>
    <row r="202" spans="1:5">
      <c r="A202" s="272"/>
      <c r="B202" s="272"/>
      <c r="C202" s="272" t="s">
        <v>835</v>
      </c>
      <c r="D202" s="354" t="s">
        <v>86</v>
      </c>
      <c r="E202" s="369">
        <v>12598.3</v>
      </c>
    </row>
    <row r="203" spans="1:5" ht="38.25">
      <c r="A203" s="272"/>
      <c r="B203" s="272" t="s">
        <v>1099</v>
      </c>
      <c r="C203" s="272"/>
      <c r="D203" s="354" t="s">
        <v>1100</v>
      </c>
      <c r="E203" s="369">
        <v>32696.3</v>
      </c>
    </row>
    <row r="204" spans="1:5">
      <c r="A204" s="272"/>
      <c r="B204" s="272"/>
      <c r="C204" s="272" t="s">
        <v>834</v>
      </c>
      <c r="D204" s="354" t="s">
        <v>386</v>
      </c>
      <c r="E204" s="369">
        <v>32696.3</v>
      </c>
    </row>
    <row r="205" spans="1:5">
      <c r="A205" s="272"/>
      <c r="B205" s="272"/>
      <c r="C205" s="272" t="s">
        <v>835</v>
      </c>
      <c r="D205" s="354" t="s">
        <v>86</v>
      </c>
      <c r="E205" s="369">
        <v>32696.3</v>
      </c>
    </row>
    <row r="206" spans="1:5">
      <c r="A206" s="272"/>
      <c r="B206" s="272" t="s">
        <v>401</v>
      </c>
      <c r="C206" s="272"/>
      <c r="D206" s="354" t="s">
        <v>400</v>
      </c>
      <c r="E206" s="369">
        <v>27445.3</v>
      </c>
    </row>
    <row r="207" spans="1:5" ht="38.25">
      <c r="A207" s="272"/>
      <c r="B207" s="272" t="s">
        <v>1046</v>
      </c>
      <c r="C207" s="272"/>
      <c r="D207" s="354" t="s">
        <v>1110</v>
      </c>
      <c r="E207" s="369">
        <v>27445.3</v>
      </c>
    </row>
    <row r="208" spans="1:5">
      <c r="A208" s="272"/>
      <c r="B208" s="272"/>
      <c r="C208" s="272" t="s">
        <v>791</v>
      </c>
      <c r="D208" s="354" t="s">
        <v>792</v>
      </c>
      <c r="E208" s="369">
        <v>27445.3</v>
      </c>
    </row>
    <row r="209" spans="1:5">
      <c r="A209" s="272"/>
      <c r="B209" s="272"/>
      <c r="C209" s="272" t="s">
        <v>793</v>
      </c>
      <c r="D209" s="354" t="s">
        <v>794</v>
      </c>
      <c r="E209" s="369">
        <v>27445.3</v>
      </c>
    </row>
    <row r="210" spans="1:5">
      <c r="A210" s="272" t="s">
        <v>959</v>
      </c>
      <c r="B210" s="272"/>
      <c r="C210" s="272"/>
      <c r="D210" s="270" t="s">
        <v>960</v>
      </c>
      <c r="E210" s="369">
        <v>6461.5</v>
      </c>
    </row>
    <row r="211" spans="1:5" ht="51">
      <c r="A211" s="272"/>
      <c r="B211" s="272" t="s">
        <v>1095</v>
      </c>
      <c r="C211" s="272"/>
      <c r="D211" s="354" t="s">
        <v>1096</v>
      </c>
      <c r="E211" s="369">
        <v>142</v>
      </c>
    </row>
    <row r="212" spans="1:5">
      <c r="A212" s="272"/>
      <c r="B212" s="272"/>
      <c r="C212" s="272" t="s">
        <v>791</v>
      </c>
      <c r="D212" s="354" t="s">
        <v>792</v>
      </c>
      <c r="E212" s="369">
        <v>142</v>
      </c>
    </row>
    <row r="213" spans="1:5">
      <c r="A213" s="272"/>
      <c r="B213" s="272"/>
      <c r="C213" s="272" t="s">
        <v>793</v>
      </c>
      <c r="D213" s="354" t="s">
        <v>794</v>
      </c>
      <c r="E213" s="369">
        <v>142</v>
      </c>
    </row>
    <row r="214" spans="1:5">
      <c r="A214" s="272"/>
      <c r="B214" s="272" t="s">
        <v>1101</v>
      </c>
      <c r="C214" s="272"/>
      <c r="D214" s="354" t="s">
        <v>1102</v>
      </c>
      <c r="E214" s="369">
        <v>2248.5</v>
      </c>
    </row>
    <row r="215" spans="1:5">
      <c r="A215" s="272"/>
      <c r="B215" s="272" t="s">
        <v>1103</v>
      </c>
      <c r="C215" s="272"/>
      <c r="D215" s="354" t="s">
        <v>1104</v>
      </c>
      <c r="E215" s="369">
        <v>2248.5</v>
      </c>
    </row>
    <row r="216" spans="1:5">
      <c r="A216" s="272"/>
      <c r="B216" s="272"/>
      <c r="C216" s="272" t="s">
        <v>791</v>
      </c>
      <c r="D216" s="354" t="s">
        <v>792</v>
      </c>
      <c r="E216" s="369">
        <v>2248.5</v>
      </c>
    </row>
    <row r="217" spans="1:5">
      <c r="A217" s="272"/>
      <c r="B217" s="272"/>
      <c r="C217" s="272" t="s">
        <v>793</v>
      </c>
      <c r="D217" s="354" t="s">
        <v>794</v>
      </c>
      <c r="E217" s="369">
        <v>2248.5</v>
      </c>
    </row>
    <row r="218" spans="1:5">
      <c r="A218" s="272"/>
      <c r="B218" s="272" t="s">
        <v>401</v>
      </c>
      <c r="C218" s="272"/>
      <c r="D218" s="354" t="s">
        <v>400</v>
      </c>
      <c r="E218" s="369">
        <v>4071</v>
      </c>
    </row>
    <row r="219" spans="1:5" ht="25.5">
      <c r="A219" s="272"/>
      <c r="B219" s="272" t="s">
        <v>1048</v>
      </c>
      <c r="C219" s="272"/>
      <c r="D219" s="354" t="s">
        <v>695</v>
      </c>
      <c r="E219" s="369">
        <v>3971</v>
      </c>
    </row>
    <row r="220" spans="1:5">
      <c r="A220" s="272"/>
      <c r="B220" s="272"/>
      <c r="C220" s="272" t="s">
        <v>791</v>
      </c>
      <c r="D220" s="354" t="s">
        <v>792</v>
      </c>
      <c r="E220" s="369">
        <v>3246</v>
      </c>
    </row>
    <row r="221" spans="1:5">
      <c r="A221" s="272"/>
      <c r="B221" s="272"/>
      <c r="C221" s="272" t="s">
        <v>793</v>
      </c>
      <c r="D221" s="354" t="s">
        <v>794</v>
      </c>
      <c r="E221" s="369">
        <v>3246</v>
      </c>
    </row>
    <row r="222" spans="1:5">
      <c r="A222" s="272"/>
      <c r="B222" s="272"/>
      <c r="C222" s="272" t="s">
        <v>795</v>
      </c>
      <c r="D222" s="354" t="s">
        <v>796</v>
      </c>
      <c r="E222" s="369">
        <v>725</v>
      </c>
    </row>
    <row r="223" spans="1:5" ht="25.5">
      <c r="A223" s="272"/>
      <c r="B223" s="272"/>
      <c r="C223" s="272" t="s">
        <v>882</v>
      </c>
      <c r="D223" s="354" t="s">
        <v>1050</v>
      </c>
      <c r="E223" s="369">
        <v>725</v>
      </c>
    </row>
    <row r="224" spans="1:5" ht="25.5">
      <c r="A224" s="272"/>
      <c r="B224" s="272" t="s">
        <v>1051</v>
      </c>
      <c r="C224" s="272"/>
      <c r="D224" s="354" t="s">
        <v>688</v>
      </c>
      <c r="E224" s="369">
        <v>100</v>
      </c>
    </row>
    <row r="225" spans="1:5">
      <c r="A225" s="272"/>
      <c r="B225" s="272"/>
      <c r="C225" s="272" t="s">
        <v>791</v>
      </c>
      <c r="D225" s="354" t="s">
        <v>792</v>
      </c>
      <c r="E225" s="369">
        <v>100</v>
      </c>
    </row>
    <row r="226" spans="1:5">
      <c r="A226" s="272"/>
      <c r="B226" s="272"/>
      <c r="C226" s="272" t="s">
        <v>793</v>
      </c>
      <c r="D226" s="354" t="s">
        <v>794</v>
      </c>
      <c r="E226" s="369">
        <v>100</v>
      </c>
    </row>
    <row r="227" spans="1:5" s="351" customFormat="1">
      <c r="A227" s="413" t="s">
        <v>961</v>
      </c>
      <c r="B227" s="413"/>
      <c r="C227" s="413"/>
      <c r="D227" s="412" t="s">
        <v>962</v>
      </c>
      <c r="E227" s="360">
        <v>4555.6000000000004</v>
      </c>
    </row>
    <row r="228" spans="1:5">
      <c r="A228" s="272" t="s">
        <v>963</v>
      </c>
      <c r="B228" s="272"/>
      <c r="C228" s="272"/>
      <c r="D228" s="270" t="s">
        <v>964</v>
      </c>
      <c r="E228" s="369">
        <v>4555.6000000000004</v>
      </c>
    </row>
    <row r="229" spans="1:5">
      <c r="A229" s="272"/>
      <c r="B229" s="272" t="s">
        <v>998</v>
      </c>
      <c r="C229" s="272"/>
      <c r="D229" s="354" t="s">
        <v>999</v>
      </c>
      <c r="E229" s="369">
        <v>4555.6000000000004</v>
      </c>
    </row>
    <row r="230" spans="1:5">
      <c r="A230" s="272"/>
      <c r="B230" s="272" t="s">
        <v>1000</v>
      </c>
      <c r="C230" s="272"/>
      <c r="D230" s="354" t="s">
        <v>1001</v>
      </c>
      <c r="E230" s="369">
        <v>4555.6000000000004</v>
      </c>
    </row>
    <row r="231" spans="1:5">
      <c r="A231" s="272"/>
      <c r="B231" s="272" t="s">
        <v>1002</v>
      </c>
      <c r="C231" s="272"/>
      <c r="D231" s="354" t="s">
        <v>1003</v>
      </c>
      <c r="E231" s="369">
        <v>4555.6000000000004</v>
      </c>
    </row>
    <row r="232" spans="1:5" ht="25.5">
      <c r="A232" s="272"/>
      <c r="B232" s="272"/>
      <c r="C232" s="272" t="s">
        <v>769</v>
      </c>
      <c r="D232" s="354" t="s">
        <v>770</v>
      </c>
      <c r="E232" s="369">
        <v>4555.6000000000004</v>
      </c>
    </row>
    <row r="233" spans="1:5">
      <c r="A233" s="272"/>
      <c r="B233" s="272"/>
      <c r="C233" s="272" t="s">
        <v>771</v>
      </c>
      <c r="D233" s="354" t="s">
        <v>772</v>
      </c>
      <c r="E233" s="369">
        <v>4555.6000000000004</v>
      </c>
    </row>
    <row r="234" spans="1:5" s="351" customFormat="1">
      <c r="A234" s="413" t="s">
        <v>407</v>
      </c>
      <c r="B234" s="413"/>
      <c r="C234" s="413"/>
      <c r="D234" s="412" t="s">
        <v>406</v>
      </c>
      <c r="E234" s="360">
        <v>1156567.1000000001</v>
      </c>
    </row>
    <row r="235" spans="1:5">
      <c r="A235" s="272" t="s">
        <v>405</v>
      </c>
      <c r="B235" s="272"/>
      <c r="C235" s="272"/>
      <c r="D235" s="270" t="s">
        <v>404</v>
      </c>
      <c r="E235" s="369">
        <v>422810.8</v>
      </c>
    </row>
    <row r="236" spans="1:5" ht="25.5">
      <c r="A236" s="272"/>
      <c r="B236" s="272" t="s">
        <v>392</v>
      </c>
      <c r="C236" s="272"/>
      <c r="D236" s="354" t="s">
        <v>391</v>
      </c>
      <c r="E236" s="369">
        <v>12536.5</v>
      </c>
    </row>
    <row r="237" spans="1:5">
      <c r="A237" s="272"/>
      <c r="B237" s="272" t="s">
        <v>390</v>
      </c>
      <c r="C237" s="272"/>
      <c r="D237" s="354" t="s">
        <v>389</v>
      </c>
      <c r="E237" s="369">
        <v>12536.5</v>
      </c>
    </row>
    <row r="238" spans="1:5">
      <c r="A238" s="272"/>
      <c r="B238" s="272" t="s">
        <v>403</v>
      </c>
      <c r="C238" s="272"/>
      <c r="D238" s="354" t="s">
        <v>402</v>
      </c>
      <c r="E238" s="369">
        <v>12536.5</v>
      </c>
    </row>
    <row r="239" spans="1:5">
      <c r="A239" s="272"/>
      <c r="B239" s="272"/>
      <c r="C239" s="272" t="s">
        <v>368</v>
      </c>
      <c r="D239" s="354" t="s">
        <v>367</v>
      </c>
      <c r="E239" s="369">
        <v>12536.5</v>
      </c>
    </row>
    <row r="240" spans="1:5" ht="25.5">
      <c r="A240" s="272"/>
      <c r="B240" s="272"/>
      <c r="C240" s="272" t="s">
        <v>381</v>
      </c>
      <c r="D240" s="354" t="s">
        <v>380</v>
      </c>
      <c r="E240" s="369">
        <v>12536.5</v>
      </c>
    </row>
    <row r="241" spans="1:5">
      <c r="A241" s="272"/>
      <c r="B241" s="272" t="s">
        <v>857</v>
      </c>
      <c r="C241" s="272"/>
      <c r="D241" s="354" t="s">
        <v>858</v>
      </c>
      <c r="E241" s="369">
        <v>359054.10000000003</v>
      </c>
    </row>
    <row r="242" spans="1:5">
      <c r="A242" s="272"/>
      <c r="B242" s="272" t="s">
        <v>1092</v>
      </c>
      <c r="C242" s="272"/>
      <c r="D242" s="354" t="s">
        <v>1093</v>
      </c>
      <c r="E242" s="369">
        <v>1349.3</v>
      </c>
    </row>
    <row r="243" spans="1:5" ht="25.5">
      <c r="A243" s="272"/>
      <c r="B243" s="272"/>
      <c r="C243" s="272" t="s">
        <v>769</v>
      </c>
      <c r="D243" s="354" t="s">
        <v>770</v>
      </c>
      <c r="E243" s="369">
        <v>1349.3</v>
      </c>
    </row>
    <row r="244" spans="1:5">
      <c r="A244" s="272"/>
      <c r="B244" s="272"/>
      <c r="C244" s="272" t="s">
        <v>771</v>
      </c>
      <c r="D244" s="354" t="s">
        <v>772</v>
      </c>
      <c r="E244" s="369">
        <v>1349.3</v>
      </c>
    </row>
    <row r="245" spans="1:5" ht="25.5">
      <c r="A245" s="272"/>
      <c r="B245" s="272" t="s">
        <v>859</v>
      </c>
      <c r="C245" s="272"/>
      <c r="D245" s="354" t="s">
        <v>860</v>
      </c>
      <c r="E245" s="369">
        <v>7441.4</v>
      </c>
    </row>
    <row r="246" spans="1:5">
      <c r="A246" s="272"/>
      <c r="B246" s="272"/>
      <c r="C246" s="272" t="s">
        <v>795</v>
      </c>
      <c r="D246" s="354" t="s">
        <v>796</v>
      </c>
      <c r="E246" s="369">
        <v>7441.4</v>
      </c>
    </row>
    <row r="247" spans="1:5">
      <c r="A247" s="272"/>
      <c r="B247" s="272"/>
      <c r="C247" s="272" t="s">
        <v>861</v>
      </c>
      <c r="D247" s="354" t="s">
        <v>862</v>
      </c>
      <c r="E247" s="369">
        <v>7441.4</v>
      </c>
    </row>
    <row r="248" spans="1:5">
      <c r="A248" s="272"/>
      <c r="B248" s="272" t="s">
        <v>863</v>
      </c>
      <c r="C248" s="272"/>
      <c r="D248" s="354" t="s">
        <v>864</v>
      </c>
      <c r="E248" s="369">
        <v>350263.4</v>
      </c>
    </row>
    <row r="249" spans="1:5" ht="25.5">
      <c r="A249" s="272"/>
      <c r="B249" s="272"/>
      <c r="C249" s="272" t="s">
        <v>769</v>
      </c>
      <c r="D249" s="354" t="s">
        <v>770</v>
      </c>
      <c r="E249" s="369">
        <v>350263.4</v>
      </c>
    </row>
    <row r="250" spans="1:5">
      <c r="A250" s="272"/>
      <c r="B250" s="272"/>
      <c r="C250" s="272" t="s">
        <v>771</v>
      </c>
      <c r="D250" s="354" t="s">
        <v>772</v>
      </c>
      <c r="E250" s="369">
        <v>200867.39</v>
      </c>
    </row>
    <row r="251" spans="1:5">
      <c r="A251" s="272"/>
      <c r="B251" s="272"/>
      <c r="C251" s="272" t="s">
        <v>837</v>
      </c>
      <c r="D251" s="354" t="s">
        <v>838</v>
      </c>
      <c r="E251" s="369">
        <v>149396.01</v>
      </c>
    </row>
    <row r="252" spans="1:5" ht="25.5">
      <c r="A252" s="272"/>
      <c r="B252" s="272" t="s">
        <v>816</v>
      </c>
      <c r="C252" s="272"/>
      <c r="D252" s="354" t="s">
        <v>817</v>
      </c>
      <c r="E252" s="369">
        <v>2030.8</v>
      </c>
    </row>
    <row r="253" spans="1:5" ht="25.5">
      <c r="A253" s="272"/>
      <c r="B253" s="272" t="s">
        <v>818</v>
      </c>
      <c r="C253" s="272"/>
      <c r="D253" s="354" t="s">
        <v>819</v>
      </c>
      <c r="E253" s="369">
        <v>2030.8</v>
      </c>
    </row>
    <row r="254" spans="1:5" ht="25.5">
      <c r="A254" s="272"/>
      <c r="B254" s="272"/>
      <c r="C254" s="272" t="s">
        <v>769</v>
      </c>
      <c r="D254" s="354" t="s">
        <v>770</v>
      </c>
      <c r="E254" s="369">
        <v>2030.8</v>
      </c>
    </row>
    <row r="255" spans="1:5">
      <c r="A255" s="272"/>
      <c r="B255" s="272"/>
      <c r="C255" s="272" t="s">
        <v>771</v>
      </c>
      <c r="D255" s="354" t="s">
        <v>772</v>
      </c>
      <c r="E255" s="369">
        <v>1159.5999999999999</v>
      </c>
    </row>
    <row r="256" spans="1:5">
      <c r="A256" s="272"/>
      <c r="B256" s="272"/>
      <c r="C256" s="272" t="s">
        <v>837</v>
      </c>
      <c r="D256" s="354" t="s">
        <v>838</v>
      </c>
      <c r="E256" s="369">
        <v>871.2</v>
      </c>
    </row>
    <row r="257" spans="1:5">
      <c r="A257" s="272"/>
      <c r="B257" s="272" t="s">
        <v>387</v>
      </c>
      <c r="C257" s="272"/>
      <c r="D257" s="354" t="s">
        <v>386</v>
      </c>
      <c r="E257" s="369">
        <v>44917.399999999994</v>
      </c>
    </row>
    <row r="258" spans="1:5" ht="25.5">
      <c r="A258" s="272"/>
      <c r="B258" s="272" t="s">
        <v>385</v>
      </c>
      <c r="C258" s="272"/>
      <c r="D258" s="354" t="s">
        <v>384</v>
      </c>
      <c r="E258" s="369">
        <v>42829.2</v>
      </c>
    </row>
    <row r="259" spans="1:5" ht="25.5">
      <c r="A259" s="272"/>
      <c r="B259" s="272" t="s">
        <v>383</v>
      </c>
      <c r="C259" s="272"/>
      <c r="D259" s="354" t="s">
        <v>382</v>
      </c>
      <c r="E259" s="369">
        <v>37609.199999999997</v>
      </c>
    </row>
    <row r="260" spans="1:5">
      <c r="A260" s="272"/>
      <c r="B260" s="272"/>
      <c r="C260" s="272" t="s">
        <v>368</v>
      </c>
      <c r="D260" s="354" t="s">
        <v>367</v>
      </c>
      <c r="E260" s="369">
        <v>37609.199999999997</v>
      </c>
    </row>
    <row r="261" spans="1:5" ht="25.5">
      <c r="A261" s="272"/>
      <c r="B261" s="272"/>
      <c r="C261" s="272" t="s">
        <v>381</v>
      </c>
      <c r="D261" s="354" t="s">
        <v>380</v>
      </c>
      <c r="E261" s="369">
        <v>37609.199999999997</v>
      </c>
    </row>
    <row r="262" spans="1:5">
      <c r="A262" s="272"/>
      <c r="B262" s="272" t="s">
        <v>865</v>
      </c>
      <c r="C262" s="272"/>
      <c r="D262" s="354" t="s">
        <v>866</v>
      </c>
      <c r="E262" s="369">
        <v>5220</v>
      </c>
    </row>
    <row r="263" spans="1:5" ht="25.5">
      <c r="A263" s="272"/>
      <c r="B263" s="272"/>
      <c r="C263" s="272" t="s">
        <v>769</v>
      </c>
      <c r="D263" s="354" t="s">
        <v>770</v>
      </c>
      <c r="E263" s="369">
        <v>5220</v>
      </c>
    </row>
    <row r="264" spans="1:5">
      <c r="A264" s="272"/>
      <c r="B264" s="272"/>
      <c r="C264" s="272" t="s">
        <v>771</v>
      </c>
      <c r="D264" s="354" t="s">
        <v>772</v>
      </c>
      <c r="E264" s="369">
        <v>4200</v>
      </c>
    </row>
    <row r="265" spans="1:5">
      <c r="A265" s="272"/>
      <c r="B265" s="272"/>
      <c r="C265" s="272" t="s">
        <v>837</v>
      </c>
      <c r="D265" s="354" t="s">
        <v>838</v>
      </c>
      <c r="E265" s="369">
        <v>1020</v>
      </c>
    </row>
    <row r="266" spans="1:5" ht="25.5">
      <c r="A266" s="272"/>
      <c r="B266" s="272" t="s">
        <v>773</v>
      </c>
      <c r="C266" s="272"/>
      <c r="D266" s="354" t="s">
        <v>774</v>
      </c>
      <c r="E266" s="369">
        <v>2088.1999999999998</v>
      </c>
    </row>
    <row r="267" spans="1:5" ht="38.25">
      <c r="A267" s="272"/>
      <c r="B267" s="272" t="s">
        <v>867</v>
      </c>
      <c r="C267" s="272"/>
      <c r="D267" s="354" t="s">
        <v>314</v>
      </c>
      <c r="E267" s="369">
        <v>2088.1999999999998</v>
      </c>
    </row>
    <row r="268" spans="1:5" ht="25.5">
      <c r="A268" s="272"/>
      <c r="B268" s="272"/>
      <c r="C268" s="272" t="s">
        <v>769</v>
      </c>
      <c r="D268" s="354" t="s">
        <v>770</v>
      </c>
      <c r="E268" s="369">
        <v>2088.1999999999998</v>
      </c>
    </row>
    <row r="269" spans="1:5">
      <c r="A269" s="272"/>
      <c r="B269" s="272"/>
      <c r="C269" s="272" t="s">
        <v>771</v>
      </c>
      <c r="D269" s="354" t="s">
        <v>772</v>
      </c>
      <c r="E269" s="369">
        <v>2088.1999999999998</v>
      </c>
    </row>
    <row r="270" spans="1:5">
      <c r="A270" s="272"/>
      <c r="B270" s="272" t="s">
        <v>401</v>
      </c>
      <c r="C270" s="272"/>
      <c r="D270" s="354" t="s">
        <v>400</v>
      </c>
      <c r="E270" s="369">
        <v>4272</v>
      </c>
    </row>
    <row r="271" spans="1:5" ht="38.25">
      <c r="A271" s="272"/>
      <c r="B271" s="272" t="s">
        <v>399</v>
      </c>
      <c r="C271" s="272"/>
      <c r="D271" s="354" t="s">
        <v>398</v>
      </c>
      <c r="E271" s="369">
        <v>4272</v>
      </c>
    </row>
    <row r="272" spans="1:5">
      <c r="A272" s="272"/>
      <c r="B272" s="272"/>
      <c r="C272" s="272" t="s">
        <v>368</v>
      </c>
      <c r="D272" s="354" t="s">
        <v>367</v>
      </c>
      <c r="E272" s="369">
        <v>200</v>
      </c>
    </row>
    <row r="273" spans="1:5" ht="25.5">
      <c r="A273" s="272"/>
      <c r="B273" s="272"/>
      <c r="C273" s="272" t="s">
        <v>381</v>
      </c>
      <c r="D273" s="354" t="s">
        <v>380</v>
      </c>
      <c r="E273" s="369">
        <v>200</v>
      </c>
    </row>
    <row r="274" spans="1:5" ht="25.5">
      <c r="A274" s="272"/>
      <c r="B274" s="272"/>
      <c r="C274" s="272" t="s">
        <v>769</v>
      </c>
      <c r="D274" s="354" t="s">
        <v>770</v>
      </c>
      <c r="E274" s="369">
        <v>4072</v>
      </c>
    </row>
    <row r="275" spans="1:5">
      <c r="A275" s="272"/>
      <c r="B275" s="272"/>
      <c r="C275" s="272" t="s">
        <v>771</v>
      </c>
      <c r="D275" s="354" t="s">
        <v>772</v>
      </c>
      <c r="E275" s="369">
        <v>3447</v>
      </c>
    </row>
    <row r="276" spans="1:5">
      <c r="A276" s="272"/>
      <c r="B276" s="272"/>
      <c r="C276" s="272" t="s">
        <v>837</v>
      </c>
      <c r="D276" s="354" t="s">
        <v>838</v>
      </c>
      <c r="E276" s="369">
        <v>625</v>
      </c>
    </row>
    <row r="277" spans="1:5">
      <c r="A277" s="272" t="s">
        <v>418</v>
      </c>
      <c r="B277" s="272"/>
      <c r="C277" s="272"/>
      <c r="D277" s="270" t="s">
        <v>417</v>
      </c>
      <c r="E277" s="369">
        <v>640258.39999999991</v>
      </c>
    </row>
    <row r="278" spans="1:5">
      <c r="A278" s="272"/>
      <c r="B278" s="272" t="s">
        <v>868</v>
      </c>
      <c r="C278" s="272"/>
      <c r="D278" s="354" t="s">
        <v>869</v>
      </c>
      <c r="E278" s="369">
        <v>80797.399999999994</v>
      </c>
    </row>
    <row r="279" spans="1:5">
      <c r="A279" s="272"/>
      <c r="B279" s="272" t="s">
        <v>870</v>
      </c>
      <c r="C279" s="272"/>
      <c r="D279" s="354" t="s">
        <v>871</v>
      </c>
      <c r="E279" s="369">
        <v>2708.5</v>
      </c>
    </row>
    <row r="280" spans="1:5" ht="25.5">
      <c r="A280" s="272"/>
      <c r="B280" s="272"/>
      <c r="C280" s="272" t="s">
        <v>769</v>
      </c>
      <c r="D280" s="354" t="s">
        <v>770</v>
      </c>
      <c r="E280" s="369">
        <v>2708.5</v>
      </c>
    </row>
    <row r="281" spans="1:5">
      <c r="A281" s="272"/>
      <c r="B281" s="272"/>
      <c r="C281" s="272" t="s">
        <v>771</v>
      </c>
      <c r="D281" s="354" t="s">
        <v>772</v>
      </c>
      <c r="E281" s="369">
        <v>2041.3</v>
      </c>
    </row>
    <row r="282" spans="1:5">
      <c r="A282" s="272"/>
      <c r="B282" s="272"/>
      <c r="C282" s="272" t="s">
        <v>837</v>
      </c>
      <c r="D282" s="354" t="s">
        <v>838</v>
      </c>
      <c r="E282" s="369">
        <v>667.2</v>
      </c>
    </row>
    <row r="283" spans="1:5">
      <c r="A283" s="272"/>
      <c r="B283" s="272" t="s">
        <v>872</v>
      </c>
      <c r="C283" s="272"/>
      <c r="D283" s="354" t="s">
        <v>873</v>
      </c>
      <c r="E283" s="369">
        <v>78088.899999999994</v>
      </c>
    </row>
    <row r="284" spans="1:5" ht="25.5">
      <c r="A284" s="272"/>
      <c r="B284" s="272"/>
      <c r="C284" s="272" t="s">
        <v>769</v>
      </c>
      <c r="D284" s="354" t="s">
        <v>770</v>
      </c>
      <c r="E284" s="369">
        <v>78088.899999999994</v>
      </c>
    </row>
    <row r="285" spans="1:5">
      <c r="A285" s="272"/>
      <c r="B285" s="272"/>
      <c r="C285" s="272" t="s">
        <v>771</v>
      </c>
      <c r="D285" s="354" t="s">
        <v>772</v>
      </c>
      <c r="E285" s="369">
        <v>28756.3</v>
      </c>
    </row>
    <row r="286" spans="1:5">
      <c r="A286" s="272"/>
      <c r="B286" s="272"/>
      <c r="C286" s="272" t="s">
        <v>837</v>
      </c>
      <c r="D286" s="354" t="s">
        <v>838</v>
      </c>
      <c r="E286" s="369">
        <v>49332.6</v>
      </c>
    </row>
    <row r="287" spans="1:5">
      <c r="A287" s="272"/>
      <c r="B287" s="272" t="s">
        <v>812</v>
      </c>
      <c r="C287" s="272"/>
      <c r="D287" s="354" t="s">
        <v>813</v>
      </c>
      <c r="E287" s="369">
        <v>89044</v>
      </c>
    </row>
    <row r="288" spans="1:5">
      <c r="A288" s="272"/>
      <c r="B288" s="272" t="s">
        <v>814</v>
      </c>
      <c r="C288" s="272"/>
      <c r="D288" s="354" t="s">
        <v>815</v>
      </c>
      <c r="E288" s="369">
        <v>89044</v>
      </c>
    </row>
    <row r="289" spans="1:5" ht="25.5">
      <c r="A289" s="272"/>
      <c r="B289" s="272"/>
      <c r="C289" s="272" t="s">
        <v>769</v>
      </c>
      <c r="D289" s="354" t="s">
        <v>770</v>
      </c>
      <c r="E289" s="369">
        <v>89044</v>
      </c>
    </row>
    <row r="290" spans="1:5">
      <c r="A290" s="272"/>
      <c r="B290" s="272"/>
      <c r="C290" s="272" t="s">
        <v>771</v>
      </c>
      <c r="D290" s="354" t="s">
        <v>772</v>
      </c>
      <c r="E290" s="369">
        <v>45914.5</v>
      </c>
    </row>
    <row r="291" spans="1:5">
      <c r="A291" s="272"/>
      <c r="B291" s="272"/>
      <c r="C291" s="272" t="s">
        <v>837</v>
      </c>
      <c r="D291" s="354" t="s">
        <v>838</v>
      </c>
      <c r="E291" s="369">
        <v>43129.5</v>
      </c>
    </row>
    <row r="292" spans="1:5" ht="25.5">
      <c r="A292" s="272"/>
      <c r="B292" s="272" t="s">
        <v>816</v>
      </c>
      <c r="C292" s="272"/>
      <c r="D292" s="354" t="s">
        <v>817</v>
      </c>
      <c r="E292" s="369">
        <v>1653.1</v>
      </c>
    </row>
    <row r="293" spans="1:5" ht="25.5">
      <c r="A293" s="272"/>
      <c r="B293" s="272" t="s">
        <v>818</v>
      </c>
      <c r="C293" s="272"/>
      <c r="D293" s="354" t="s">
        <v>819</v>
      </c>
      <c r="E293" s="369">
        <v>1653.1</v>
      </c>
    </row>
    <row r="294" spans="1:5" ht="25.5">
      <c r="A294" s="272"/>
      <c r="B294" s="272"/>
      <c r="C294" s="272" t="s">
        <v>769</v>
      </c>
      <c r="D294" s="354" t="s">
        <v>770</v>
      </c>
      <c r="E294" s="369">
        <v>1653.1</v>
      </c>
    </row>
    <row r="295" spans="1:5">
      <c r="A295" s="272"/>
      <c r="B295" s="272"/>
      <c r="C295" s="272" t="s">
        <v>771</v>
      </c>
      <c r="D295" s="354" t="s">
        <v>772</v>
      </c>
      <c r="E295" s="369">
        <v>1107.3</v>
      </c>
    </row>
    <row r="296" spans="1:5">
      <c r="A296" s="272"/>
      <c r="B296" s="272"/>
      <c r="C296" s="272" t="s">
        <v>837</v>
      </c>
      <c r="D296" s="354" t="s">
        <v>838</v>
      </c>
      <c r="E296" s="369">
        <v>545.79999999999995</v>
      </c>
    </row>
    <row r="297" spans="1:5">
      <c r="A297" s="272"/>
      <c r="B297" s="272" t="s">
        <v>387</v>
      </c>
      <c r="C297" s="272"/>
      <c r="D297" s="354" t="s">
        <v>386</v>
      </c>
      <c r="E297" s="369">
        <v>462800.3</v>
      </c>
    </row>
    <row r="298" spans="1:5" ht="25.5">
      <c r="A298" s="272"/>
      <c r="B298" s="272" t="s">
        <v>385</v>
      </c>
      <c r="C298" s="272"/>
      <c r="D298" s="354" t="s">
        <v>384</v>
      </c>
      <c r="E298" s="369">
        <v>13620</v>
      </c>
    </row>
    <row r="299" spans="1:5">
      <c r="A299" s="272"/>
      <c r="B299" s="272" t="s">
        <v>865</v>
      </c>
      <c r="C299" s="272"/>
      <c r="D299" s="354" t="s">
        <v>866</v>
      </c>
      <c r="E299" s="369">
        <v>13620</v>
      </c>
    </row>
    <row r="300" spans="1:5" ht="25.5">
      <c r="A300" s="272"/>
      <c r="B300" s="272"/>
      <c r="C300" s="272" t="s">
        <v>769</v>
      </c>
      <c r="D300" s="354" t="s">
        <v>770</v>
      </c>
      <c r="E300" s="369">
        <v>13620</v>
      </c>
    </row>
    <row r="301" spans="1:5">
      <c r="A301" s="272"/>
      <c r="B301" s="272"/>
      <c r="C301" s="272" t="s">
        <v>771</v>
      </c>
      <c r="D301" s="354" t="s">
        <v>772</v>
      </c>
      <c r="E301" s="369">
        <v>5700</v>
      </c>
    </row>
    <row r="302" spans="1:5">
      <c r="A302" s="272"/>
      <c r="B302" s="272"/>
      <c r="C302" s="272" t="s">
        <v>837</v>
      </c>
      <c r="D302" s="354" t="s">
        <v>838</v>
      </c>
      <c r="E302" s="369">
        <v>7920</v>
      </c>
    </row>
    <row r="303" spans="1:5" ht="25.5">
      <c r="A303" s="272"/>
      <c r="B303" s="272" t="s">
        <v>773</v>
      </c>
      <c r="C303" s="272"/>
      <c r="D303" s="354" t="s">
        <v>774</v>
      </c>
      <c r="E303" s="369">
        <v>449180.3</v>
      </c>
    </row>
    <row r="304" spans="1:5" ht="51">
      <c r="A304" s="272"/>
      <c r="B304" s="272" t="s">
        <v>874</v>
      </c>
      <c r="C304" s="272"/>
      <c r="D304" s="354" t="s">
        <v>875</v>
      </c>
      <c r="E304" s="369">
        <v>391987</v>
      </c>
    </row>
    <row r="305" spans="1:5" ht="25.5">
      <c r="A305" s="272"/>
      <c r="B305" s="272"/>
      <c r="C305" s="272" t="s">
        <v>769</v>
      </c>
      <c r="D305" s="354" t="s">
        <v>770</v>
      </c>
      <c r="E305" s="369">
        <v>391987</v>
      </c>
    </row>
    <row r="306" spans="1:5">
      <c r="A306" s="272"/>
      <c r="B306" s="272"/>
      <c r="C306" s="272">
        <v>610</v>
      </c>
      <c r="D306" s="354" t="s">
        <v>772</v>
      </c>
      <c r="E306" s="369">
        <v>391987</v>
      </c>
    </row>
    <row r="307" spans="1:5" ht="102">
      <c r="A307" s="272"/>
      <c r="B307" s="272" t="s">
        <v>876</v>
      </c>
      <c r="C307" s="272"/>
      <c r="D307" s="354" t="s">
        <v>877</v>
      </c>
      <c r="E307" s="369">
        <v>51825.2</v>
      </c>
    </row>
    <row r="308" spans="1:5" ht="25.5">
      <c r="A308" s="272"/>
      <c r="B308" s="272"/>
      <c r="C308" s="272" t="s">
        <v>769</v>
      </c>
      <c r="D308" s="354" t="s">
        <v>770</v>
      </c>
      <c r="E308" s="369">
        <v>51825.2</v>
      </c>
    </row>
    <row r="309" spans="1:5">
      <c r="A309" s="272"/>
      <c r="B309" s="272"/>
      <c r="C309" s="272" t="s">
        <v>771</v>
      </c>
      <c r="D309" s="354" t="s">
        <v>772</v>
      </c>
      <c r="E309" s="369">
        <v>51825.2</v>
      </c>
    </row>
    <row r="310" spans="1:5" ht="25.5">
      <c r="A310" s="272"/>
      <c r="B310" s="272" t="s">
        <v>878</v>
      </c>
      <c r="C310" s="272"/>
      <c r="D310" s="354" t="s">
        <v>879</v>
      </c>
      <c r="E310" s="369">
        <v>5368.1</v>
      </c>
    </row>
    <row r="311" spans="1:5" ht="25.5">
      <c r="A311" s="272"/>
      <c r="B311" s="272"/>
      <c r="C311" s="272" t="s">
        <v>769</v>
      </c>
      <c r="D311" s="354" t="s">
        <v>770</v>
      </c>
      <c r="E311" s="369">
        <v>5368.1</v>
      </c>
    </row>
    <row r="312" spans="1:5">
      <c r="A312" s="272"/>
      <c r="B312" s="272"/>
      <c r="C312" s="272">
        <v>610</v>
      </c>
      <c r="D312" s="354" t="s">
        <v>772</v>
      </c>
      <c r="E312" s="369">
        <v>5368.1</v>
      </c>
    </row>
    <row r="313" spans="1:5">
      <c r="A313" s="272"/>
      <c r="B313" s="272" t="s">
        <v>799</v>
      </c>
      <c r="C313" s="272"/>
      <c r="D313" s="354" t="s">
        <v>800</v>
      </c>
      <c r="E313" s="369">
        <v>215.6</v>
      </c>
    </row>
    <row r="314" spans="1:5" ht="38.25">
      <c r="A314" s="272"/>
      <c r="B314" s="272" t="s">
        <v>801</v>
      </c>
      <c r="C314" s="272"/>
      <c r="D314" s="354" t="s">
        <v>802</v>
      </c>
      <c r="E314" s="369">
        <v>215.6</v>
      </c>
    </row>
    <row r="315" spans="1:5" ht="25.5">
      <c r="A315" s="272"/>
      <c r="B315" s="272"/>
      <c r="C315" s="272" t="s">
        <v>769</v>
      </c>
      <c r="D315" s="354" t="s">
        <v>770</v>
      </c>
      <c r="E315" s="369">
        <v>215.6</v>
      </c>
    </row>
    <row r="316" spans="1:5">
      <c r="A316" s="272"/>
      <c r="B316" s="272"/>
      <c r="C316" s="272" t="s">
        <v>771</v>
      </c>
      <c r="D316" s="354" t="s">
        <v>772</v>
      </c>
      <c r="E316" s="369">
        <v>215.6</v>
      </c>
    </row>
    <row r="317" spans="1:5">
      <c r="A317" s="272"/>
      <c r="B317" s="272" t="s">
        <v>401</v>
      </c>
      <c r="C317" s="272"/>
      <c r="D317" s="354" t="s">
        <v>400</v>
      </c>
      <c r="E317" s="369">
        <v>5748</v>
      </c>
    </row>
    <row r="318" spans="1:5" ht="25.5">
      <c r="A318" s="272"/>
      <c r="B318" s="272" t="s">
        <v>845</v>
      </c>
      <c r="C318" s="272"/>
      <c r="D318" s="354" t="s">
        <v>709</v>
      </c>
      <c r="E318" s="369">
        <v>20</v>
      </c>
    </row>
    <row r="319" spans="1:5" ht="25.5">
      <c r="A319" s="272"/>
      <c r="B319" s="272"/>
      <c r="C319" s="272" t="s">
        <v>769</v>
      </c>
      <c r="D319" s="354" t="s">
        <v>770</v>
      </c>
      <c r="E319" s="369">
        <v>20</v>
      </c>
    </row>
    <row r="320" spans="1:5">
      <c r="A320" s="272"/>
      <c r="B320" s="272"/>
      <c r="C320" s="272" t="s">
        <v>837</v>
      </c>
      <c r="D320" s="354" t="s">
        <v>838</v>
      </c>
      <c r="E320" s="369">
        <v>20</v>
      </c>
    </row>
    <row r="321" spans="1:5" ht="38.25">
      <c r="A321" s="272"/>
      <c r="B321" s="272" t="s">
        <v>399</v>
      </c>
      <c r="C321" s="272"/>
      <c r="D321" s="354" t="s">
        <v>1111</v>
      </c>
      <c r="E321" s="369">
        <v>5728</v>
      </c>
    </row>
    <row r="322" spans="1:5" ht="25.5">
      <c r="A322" s="272"/>
      <c r="B322" s="272"/>
      <c r="C322" s="272" t="s">
        <v>769</v>
      </c>
      <c r="D322" s="354" t="s">
        <v>770</v>
      </c>
      <c r="E322" s="369">
        <v>5728</v>
      </c>
    </row>
    <row r="323" spans="1:5">
      <c r="A323" s="272"/>
      <c r="B323" s="272"/>
      <c r="C323" s="272" t="s">
        <v>771</v>
      </c>
      <c r="D323" s="354" t="s">
        <v>772</v>
      </c>
      <c r="E323" s="369">
        <v>2512</v>
      </c>
    </row>
    <row r="324" spans="1:5">
      <c r="A324" s="272"/>
      <c r="B324" s="272"/>
      <c r="C324" s="272" t="s">
        <v>837</v>
      </c>
      <c r="D324" s="354" t="s">
        <v>838</v>
      </c>
      <c r="E324" s="369">
        <v>3216</v>
      </c>
    </row>
    <row r="325" spans="1:5">
      <c r="A325" s="272" t="s">
        <v>820</v>
      </c>
      <c r="B325" s="272"/>
      <c r="C325" s="272"/>
      <c r="D325" s="270" t="s">
        <v>821</v>
      </c>
      <c r="E325" s="369">
        <v>58632.099999999991</v>
      </c>
    </row>
    <row r="326" spans="1:5">
      <c r="A326" s="272"/>
      <c r="B326" s="272" t="s">
        <v>783</v>
      </c>
      <c r="C326" s="272"/>
      <c r="D326" s="354" t="s">
        <v>784</v>
      </c>
      <c r="E326" s="369">
        <v>5262.7</v>
      </c>
    </row>
    <row r="327" spans="1:5">
      <c r="A327" s="272"/>
      <c r="B327" s="272" t="s">
        <v>785</v>
      </c>
      <c r="C327" s="272"/>
      <c r="D327" s="354" t="s">
        <v>786</v>
      </c>
      <c r="E327" s="369">
        <v>5262.7</v>
      </c>
    </row>
    <row r="328" spans="1:5" ht="25.5">
      <c r="A328" s="272"/>
      <c r="B328" s="272"/>
      <c r="C328" s="272" t="s">
        <v>787</v>
      </c>
      <c r="D328" s="354" t="s">
        <v>788</v>
      </c>
      <c r="E328" s="369">
        <v>4765</v>
      </c>
    </row>
    <row r="329" spans="1:5">
      <c r="A329" s="272"/>
      <c r="B329" s="272"/>
      <c r="C329" s="272" t="s">
        <v>789</v>
      </c>
      <c r="D329" s="354" t="s">
        <v>790</v>
      </c>
      <c r="E329" s="369">
        <v>4765</v>
      </c>
    </row>
    <row r="330" spans="1:5">
      <c r="A330" s="272"/>
      <c r="B330" s="272"/>
      <c r="C330" s="272" t="s">
        <v>791</v>
      </c>
      <c r="D330" s="354" t="s">
        <v>792</v>
      </c>
      <c r="E330" s="369">
        <v>470.32</v>
      </c>
    </row>
    <row r="331" spans="1:5">
      <c r="A331" s="272"/>
      <c r="B331" s="272"/>
      <c r="C331" s="272" t="s">
        <v>793</v>
      </c>
      <c r="D331" s="354" t="s">
        <v>794</v>
      </c>
      <c r="E331" s="369">
        <v>470.32</v>
      </c>
    </row>
    <row r="332" spans="1:5">
      <c r="A332" s="272"/>
      <c r="B332" s="272"/>
      <c r="C332" s="272" t="s">
        <v>795</v>
      </c>
      <c r="D332" s="354" t="s">
        <v>796</v>
      </c>
      <c r="E332" s="369">
        <v>27.38</v>
      </c>
    </row>
    <row r="333" spans="1:5" ht="25.5">
      <c r="A333" s="272"/>
      <c r="B333" s="272"/>
      <c r="C333" s="272" t="s">
        <v>797</v>
      </c>
      <c r="D333" s="354" t="s">
        <v>798</v>
      </c>
      <c r="E333" s="369">
        <v>27.38</v>
      </c>
    </row>
    <row r="334" spans="1:5">
      <c r="A334" s="272"/>
      <c r="B334" s="272" t="s">
        <v>822</v>
      </c>
      <c r="C334" s="272"/>
      <c r="D334" s="354" t="s">
        <v>823</v>
      </c>
      <c r="E334" s="369">
        <v>2085</v>
      </c>
    </row>
    <row r="335" spans="1:5">
      <c r="A335" s="272"/>
      <c r="B335" s="272" t="s">
        <v>824</v>
      </c>
      <c r="C335" s="272"/>
      <c r="D335" s="354" t="s">
        <v>825</v>
      </c>
      <c r="E335" s="369">
        <v>2085</v>
      </c>
    </row>
    <row r="336" spans="1:5" ht="25.5">
      <c r="A336" s="272"/>
      <c r="B336" s="272"/>
      <c r="C336" s="272" t="s">
        <v>769</v>
      </c>
      <c r="D336" s="354" t="s">
        <v>770</v>
      </c>
      <c r="E336" s="369">
        <v>2085</v>
      </c>
    </row>
    <row r="337" spans="1:5">
      <c r="A337" s="272"/>
      <c r="B337" s="272"/>
      <c r="C337" s="272" t="s">
        <v>771</v>
      </c>
      <c r="D337" s="354" t="s">
        <v>772</v>
      </c>
      <c r="E337" s="369">
        <v>1289.3000000000002</v>
      </c>
    </row>
    <row r="338" spans="1:5">
      <c r="A338" s="272"/>
      <c r="B338" s="272"/>
      <c r="C338" s="272" t="s">
        <v>837</v>
      </c>
      <c r="D338" s="354" t="s">
        <v>838</v>
      </c>
      <c r="E338" s="369">
        <v>795.7</v>
      </c>
    </row>
    <row r="339" spans="1:5" ht="38.25">
      <c r="A339" s="272"/>
      <c r="B339" s="272" t="s">
        <v>850</v>
      </c>
      <c r="C339" s="272"/>
      <c r="D339" s="354" t="s">
        <v>851</v>
      </c>
      <c r="E339" s="369">
        <v>2094.6</v>
      </c>
    </row>
    <row r="340" spans="1:5" ht="25.5">
      <c r="A340" s="272"/>
      <c r="B340" s="272" t="s">
        <v>852</v>
      </c>
      <c r="C340" s="272"/>
      <c r="D340" s="354" t="s">
        <v>853</v>
      </c>
      <c r="E340" s="369">
        <v>2094.6</v>
      </c>
    </row>
    <row r="341" spans="1:5" ht="25.5">
      <c r="A341" s="272"/>
      <c r="B341" s="272"/>
      <c r="C341" s="272" t="s">
        <v>769</v>
      </c>
      <c r="D341" s="354" t="s">
        <v>770</v>
      </c>
      <c r="E341" s="369">
        <v>2094.6</v>
      </c>
    </row>
    <row r="342" spans="1:5">
      <c r="A342" s="272"/>
      <c r="B342" s="272"/>
      <c r="C342" s="272" t="s">
        <v>771</v>
      </c>
      <c r="D342" s="354" t="s">
        <v>772</v>
      </c>
      <c r="E342" s="369">
        <v>2094.6</v>
      </c>
    </row>
    <row r="343" spans="1:5">
      <c r="A343" s="272"/>
      <c r="B343" s="272" t="s">
        <v>387</v>
      </c>
      <c r="C343" s="272"/>
      <c r="D343" s="354" t="s">
        <v>386</v>
      </c>
      <c r="E343" s="369">
        <v>14829.099999999999</v>
      </c>
    </row>
    <row r="344" spans="1:5" ht="25.5">
      <c r="A344" s="272"/>
      <c r="B344" s="272" t="s">
        <v>773</v>
      </c>
      <c r="C344" s="272"/>
      <c r="D344" s="354" t="s">
        <v>774</v>
      </c>
      <c r="E344" s="369">
        <v>14829.099999999999</v>
      </c>
    </row>
    <row r="345" spans="1:5">
      <c r="A345" s="272"/>
      <c r="B345" s="272" t="s">
        <v>826</v>
      </c>
      <c r="C345" s="272"/>
      <c r="D345" s="354" t="s">
        <v>304</v>
      </c>
      <c r="E345" s="369">
        <v>14829.099999999999</v>
      </c>
    </row>
    <row r="346" spans="1:5">
      <c r="A346" s="272"/>
      <c r="B346" s="272"/>
      <c r="C346" s="272" t="s">
        <v>791</v>
      </c>
      <c r="D346" s="354" t="s">
        <v>792</v>
      </c>
      <c r="E346" s="369">
        <v>3385</v>
      </c>
    </row>
    <row r="347" spans="1:5">
      <c r="A347" s="272"/>
      <c r="B347" s="272"/>
      <c r="C347" s="272" t="s">
        <v>793</v>
      </c>
      <c r="D347" s="354" t="s">
        <v>794</v>
      </c>
      <c r="E347" s="369">
        <v>3385</v>
      </c>
    </row>
    <row r="348" spans="1:5">
      <c r="A348" s="272"/>
      <c r="B348" s="272"/>
      <c r="C348" s="272" t="s">
        <v>808</v>
      </c>
      <c r="D348" s="354" t="s">
        <v>809</v>
      </c>
      <c r="E348" s="369">
        <v>150</v>
      </c>
    </row>
    <row r="349" spans="1:5" ht="25.5">
      <c r="A349" s="272"/>
      <c r="B349" s="272"/>
      <c r="C349" s="272" t="s">
        <v>880</v>
      </c>
      <c r="D349" s="354" t="s">
        <v>881</v>
      </c>
      <c r="E349" s="369">
        <v>150</v>
      </c>
    </row>
    <row r="350" spans="1:5" ht="25.5">
      <c r="A350" s="272"/>
      <c r="B350" s="272"/>
      <c r="C350" s="272" t="s">
        <v>769</v>
      </c>
      <c r="D350" s="354" t="s">
        <v>770</v>
      </c>
      <c r="E350" s="369">
        <v>8834.0999999999985</v>
      </c>
    </row>
    <row r="351" spans="1:5">
      <c r="A351" s="272"/>
      <c r="B351" s="272"/>
      <c r="C351" s="272" t="s">
        <v>771</v>
      </c>
      <c r="D351" s="354" t="s">
        <v>772</v>
      </c>
      <c r="E351" s="369">
        <v>3208.2</v>
      </c>
    </row>
    <row r="352" spans="1:5">
      <c r="A352" s="272"/>
      <c r="B352" s="272"/>
      <c r="C352" s="272" t="s">
        <v>837</v>
      </c>
      <c r="D352" s="354" t="s">
        <v>838</v>
      </c>
      <c r="E352" s="369">
        <v>5625.9</v>
      </c>
    </row>
    <row r="353" spans="1:5">
      <c r="A353" s="272"/>
      <c r="B353" s="272"/>
      <c r="C353" s="272" t="s">
        <v>795</v>
      </c>
      <c r="D353" s="354" t="s">
        <v>796</v>
      </c>
      <c r="E353" s="369">
        <v>2460</v>
      </c>
    </row>
    <row r="354" spans="1:5" ht="25.5">
      <c r="A354" s="272"/>
      <c r="B354" s="272"/>
      <c r="C354" s="272" t="s">
        <v>882</v>
      </c>
      <c r="D354" s="354" t="s">
        <v>883</v>
      </c>
      <c r="E354" s="369">
        <v>2460</v>
      </c>
    </row>
    <row r="355" spans="1:5">
      <c r="A355" s="272"/>
      <c r="B355" s="272" t="s">
        <v>799</v>
      </c>
      <c r="C355" s="272"/>
      <c r="D355" s="354" t="s">
        <v>800</v>
      </c>
      <c r="E355" s="369">
        <v>1346.2</v>
      </c>
    </row>
    <row r="356" spans="1:5" ht="38.25">
      <c r="A356" s="272"/>
      <c r="B356" s="272" t="s">
        <v>801</v>
      </c>
      <c r="C356" s="272"/>
      <c r="D356" s="354" t="s">
        <v>802</v>
      </c>
      <c r="E356" s="369">
        <v>1346.2</v>
      </c>
    </row>
    <row r="357" spans="1:5" ht="25.5">
      <c r="A357" s="272"/>
      <c r="B357" s="272"/>
      <c r="C357" s="272" t="s">
        <v>769</v>
      </c>
      <c r="D357" s="354" t="s">
        <v>770</v>
      </c>
      <c r="E357" s="369">
        <v>1346.2</v>
      </c>
    </row>
    <row r="358" spans="1:5">
      <c r="A358" s="272"/>
      <c r="B358" s="272"/>
      <c r="C358" s="272" t="s">
        <v>771</v>
      </c>
      <c r="D358" s="354" t="s">
        <v>772</v>
      </c>
      <c r="E358" s="369">
        <v>1346.2</v>
      </c>
    </row>
    <row r="359" spans="1:5">
      <c r="A359" s="272"/>
      <c r="B359" s="272" t="s">
        <v>401</v>
      </c>
      <c r="C359" s="272"/>
      <c r="D359" s="354" t="s">
        <v>400</v>
      </c>
      <c r="E359" s="369">
        <v>33014.499999999993</v>
      </c>
    </row>
    <row r="360" spans="1:5" ht="25.5">
      <c r="A360" s="272"/>
      <c r="B360" s="272" t="s">
        <v>845</v>
      </c>
      <c r="C360" s="272"/>
      <c r="D360" s="354" t="s">
        <v>709</v>
      </c>
      <c r="E360" s="369">
        <v>432.3</v>
      </c>
    </row>
    <row r="361" spans="1:5" ht="25.5">
      <c r="A361" s="272"/>
      <c r="B361" s="272"/>
      <c r="C361" s="272" t="s">
        <v>769</v>
      </c>
      <c r="D361" s="354" t="s">
        <v>770</v>
      </c>
      <c r="E361" s="369">
        <v>432.3</v>
      </c>
    </row>
    <row r="362" spans="1:5">
      <c r="A362" s="272"/>
      <c r="B362" s="272"/>
      <c r="C362" s="272" t="s">
        <v>771</v>
      </c>
      <c r="D362" s="354" t="s">
        <v>772</v>
      </c>
      <c r="E362" s="369">
        <v>432.3</v>
      </c>
    </row>
    <row r="363" spans="1:5" ht="25.5">
      <c r="A363" s="272"/>
      <c r="B363" s="272" t="s">
        <v>922</v>
      </c>
      <c r="C363" s="272"/>
      <c r="D363" s="354" t="s">
        <v>923</v>
      </c>
      <c r="E363" s="369">
        <v>31964.6</v>
      </c>
    </row>
    <row r="364" spans="1:5" ht="25.5">
      <c r="A364" s="272"/>
      <c r="B364" s="272"/>
      <c r="C364" s="272" t="s">
        <v>769</v>
      </c>
      <c r="D364" s="354" t="s">
        <v>770</v>
      </c>
      <c r="E364" s="369">
        <v>31964.6</v>
      </c>
    </row>
    <row r="365" spans="1:5">
      <c r="A365" s="272"/>
      <c r="B365" s="272"/>
      <c r="C365" s="272" t="s">
        <v>771</v>
      </c>
      <c r="D365" s="354" t="s">
        <v>772</v>
      </c>
      <c r="E365" s="369">
        <v>31964.6</v>
      </c>
    </row>
    <row r="366" spans="1:5" ht="25.5">
      <c r="A366" s="272"/>
      <c r="B366" s="272" t="s">
        <v>924</v>
      </c>
      <c r="C366" s="272"/>
      <c r="D366" s="354" t="s">
        <v>925</v>
      </c>
      <c r="E366" s="369">
        <v>600</v>
      </c>
    </row>
    <row r="367" spans="1:5" ht="25.5">
      <c r="A367" s="272"/>
      <c r="B367" s="272"/>
      <c r="C367" s="272" t="s">
        <v>769</v>
      </c>
      <c r="D367" s="354" t="s">
        <v>770</v>
      </c>
      <c r="E367" s="369">
        <v>600</v>
      </c>
    </row>
    <row r="368" spans="1:5">
      <c r="A368" s="272"/>
      <c r="B368" s="272"/>
      <c r="C368" s="272" t="s">
        <v>771</v>
      </c>
      <c r="D368" s="354" t="s">
        <v>772</v>
      </c>
      <c r="E368" s="369">
        <v>600</v>
      </c>
    </row>
    <row r="369" spans="1:5" ht="38.25">
      <c r="A369" s="272"/>
      <c r="B369" s="272" t="s">
        <v>803</v>
      </c>
      <c r="C369" s="272"/>
      <c r="D369" s="354" t="s">
        <v>804</v>
      </c>
      <c r="E369" s="369">
        <v>17.600000000000001</v>
      </c>
    </row>
    <row r="370" spans="1:5" ht="25.5">
      <c r="A370" s="272"/>
      <c r="B370" s="272"/>
      <c r="C370" s="272" t="s">
        <v>787</v>
      </c>
      <c r="D370" s="354" t="s">
        <v>788</v>
      </c>
      <c r="E370" s="369">
        <v>17.600000000000001</v>
      </c>
    </row>
    <row r="371" spans="1:5">
      <c r="A371" s="272"/>
      <c r="B371" s="272"/>
      <c r="C371" s="272" t="s">
        <v>789</v>
      </c>
      <c r="D371" s="354" t="s">
        <v>790</v>
      </c>
      <c r="E371" s="369">
        <v>17.600000000000001</v>
      </c>
    </row>
    <row r="372" spans="1:5">
      <c r="A372" s="272" t="s">
        <v>884</v>
      </c>
      <c r="B372" s="272"/>
      <c r="C372" s="272"/>
      <c r="D372" s="270" t="s">
        <v>885</v>
      </c>
      <c r="E372" s="369">
        <v>34865.800000000003</v>
      </c>
    </row>
    <row r="373" spans="1:5">
      <c r="A373" s="272"/>
      <c r="B373" s="272" t="s">
        <v>783</v>
      </c>
      <c r="C373" s="272"/>
      <c r="D373" s="354" t="s">
        <v>784</v>
      </c>
      <c r="E373" s="369">
        <v>7697.9</v>
      </c>
    </row>
    <row r="374" spans="1:5">
      <c r="A374" s="272"/>
      <c r="B374" s="272" t="s">
        <v>785</v>
      </c>
      <c r="C374" s="272"/>
      <c r="D374" s="354" t="s">
        <v>786</v>
      </c>
      <c r="E374" s="369">
        <v>7697.9</v>
      </c>
    </row>
    <row r="375" spans="1:5" ht="25.5">
      <c r="A375" s="272"/>
      <c r="B375" s="272"/>
      <c r="C375" s="272" t="s">
        <v>787</v>
      </c>
      <c r="D375" s="354" t="s">
        <v>788</v>
      </c>
      <c r="E375" s="369">
        <v>6694</v>
      </c>
    </row>
    <row r="376" spans="1:5">
      <c r="A376" s="272"/>
      <c r="B376" s="272"/>
      <c r="C376" s="272" t="s">
        <v>789</v>
      </c>
      <c r="D376" s="354" t="s">
        <v>790</v>
      </c>
      <c r="E376" s="369">
        <v>6694</v>
      </c>
    </row>
    <row r="377" spans="1:5">
      <c r="A377" s="272"/>
      <c r="B377" s="272"/>
      <c r="C377" s="272" t="s">
        <v>791</v>
      </c>
      <c r="D377" s="354" t="s">
        <v>792</v>
      </c>
      <c r="E377" s="369">
        <v>983.4</v>
      </c>
    </row>
    <row r="378" spans="1:5">
      <c r="A378" s="272"/>
      <c r="B378" s="272"/>
      <c r="C378" s="272" t="s">
        <v>793</v>
      </c>
      <c r="D378" s="354" t="s">
        <v>794</v>
      </c>
      <c r="E378" s="369">
        <v>983.4</v>
      </c>
    </row>
    <row r="379" spans="1:5">
      <c r="A379" s="272"/>
      <c r="B379" s="272"/>
      <c r="C379" s="272" t="s">
        <v>795</v>
      </c>
      <c r="D379" s="354" t="s">
        <v>796</v>
      </c>
      <c r="E379" s="369">
        <v>20.5</v>
      </c>
    </row>
    <row r="380" spans="1:5" ht="25.5">
      <c r="A380" s="272"/>
      <c r="B380" s="272"/>
      <c r="C380" s="272" t="s">
        <v>797</v>
      </c>
      <c r="D380" s="354" t="s">
        <v>798</v>
      </c>
      <c r="E380" s="369">
        <v>20.5</v>
      </c>
    </row>
    <row r="381" spans="1:5">
      <c r="A381" s="272"/>
      <c r="B381" s="272" t="s">
        <v>886</v>
      </c>
      <c r="C381" s="272"/>
      <c r="D381" s="354" t="s">
        <v>887</v>
      </c>
      <c r="E381" s="369">
        <v>4565.7</v>
      </c>
    </row>
    <row r="382" spans="1:5" ht="25.5">
      <c r="A382" s="272"/>
      <c r="B382" s="272" t="s">
        <v>888</v>
      </c>
      <c r="C382" s="272"/>
      <c r="D382" s="354" t="s">
        <v>853</v>
      </c>
      <c r="E382" s="369">
        <v>4565.7</v>
      </c>
    </row>
    <row r="383" spans="1:5" ht="25.5">
      <c r="A383" s="272"/>
      <c r="B383" s="272"/>
      <c r="C383" s="272" t="s">
        <v>769</v>
      </c>
      <c r="D383" s="354" t="s">
        <v>770</v>
      </c>
      <c r="E383" s="369">
        <v>4565.7</v>
      </c>
    </row>
    <row r="384" spans="1:5">
      <c r="A384" s="272"/>
      <c r="B384" s="272"/>
      <c r="C384" s="272" t="s">
        <v>771</v>
      </c>
      <c r="D384" s="354" t="s">
        <v>772</v>
      </c>
      <c r="E384" s="369">
        <v>4565.7</v>
      </c>
    </row>
    <row r="385" spans="1:5">
      <c r="A385" s="272"/>
      <c r="B385" s="272" t="s">
        <v>889</v>
      </c>
      <c r="C385" s="272"/>
      <c r="D385" s="354" t="s">
        <v>890</v>
      </c>
      <c r="E385" s="369">
        <v>140</v>
      </c>
    </row>
    <row r="386" spans="1:5">
      <c r="A386" s="272"/>
      <c r="B386" s="272" t="s">
        <v>891</v>
      </c>
      <c r="C386" s="272"/>
      <c r="D386" s="354" t="s">
        <v>892</v>
      </c>
      <c r="E386" s="369">
        <v>140</v>
      </c>
    </row>
    <row r="387" spans="1:5">
      <c r="A387" s="272"/>
      <c r="B387" s="272"/>
      <c r="C387" s="272" t="s">
        <v>791</v>
      </c>
      <c r="D387" s="354" t="s">
        <v>792</v>
      </c>
      <c r="E387" s="369">
        <v>140</v>
      </c>
    </row>
    <row r="388" spans="1:5">
      <c r="A388" s="272"/>
      <c r="B388" s="272"/>
      <c r="C388" s="272" t="s">
        <v>793</v>
      </c>
      <c r="D388" s="354" t="s">
        <v>794</v>
      </c>
      <c r="E388" s="369">
        <v>140</v>
      </c>
    </row>
    <row r="389" spans="1:5" ht="38.25">
      <c r="A389" s="272"/>
      <c r="B389" s="272" t="s">
        <v>850</v>
      </c>
      <c r="C389" s="272"/>
      <c r="D389" s="354" t="s">
        <v>851</v>
      </c>
      <c r="E389" s="369">
        <v>22208.2</v>
      </c>
    </row>
    <row r="390" spans="1:5" ht="25.5">
      <c r="A390" s="272"/>
      <c r="B390" s="272" t="s">
        <v>852</v>
      </c>
      <c r="C390" s="272"/>
      <c r="D390" s="354" t="s">
        <v>853</v>
      </c>
      <c r="E390" s="369">
        <v>22208.2</v>
      </c>
    </row>
    <row r="391" spans="1:5" ht="25.5">
      <c r="A391" s="272"/>
      <c r="B391" s="272"/>
      <c r="C391" s="272" t="s">
        <v>769</v>
      </c>
      <c r="D391" s="354" t="s">
        <v>770</v>
      </c>
      <c r="E391" s="369">
        <v>22208.2</v>
      </c>
    </row>
    <row r="392" spans="1:5">
      <c r="A392" s="272"/>
      <c r="B392" s="272"/>
      <c r="C392" s="272" t="s">
        <v>771</v>
      </c>
      <c r="D392" s="354" t="s">
        <v>772</v>
      </c>
      <c r="E392" s="369">
        <v>22208.2</v>
      </c>
    </row>
    <row r="393" spans="1:5" ht="25.5">
      <c r="A393" s="272"/>
      <c r="B393" s="272" t="s">
        <v>816</v>
      </c>
      <c r="C393" s="272"/>
      <c r="D393" s="354" t="s">
        <v>817</v>
      </c>
      <c r="E393" s="369">
        <v>117.9</v>
      </c>
    </row>
    <row r="394" spans="1:5" ht="25.5">
      <c r="A394" s="272"/>
      <c r="B394" s="272" t="s">
        <v>818</v>
      </c>
      <c r="C394" s="272"/>
      <c r="D394" s="354" t="s">
        <v>819</v>
      </c>
      <c r="E394" s="369">
        <v>117.9</v>
      </c>
    </row>
    <row r="395" spans="1:5" ht="25.5">
      <c r="A395" s="272"/>
      <c r="B395" s="272"/>
      <c r="C395" s="272" t="s">
        <v>769</v>
      </c>
      <c r="D395" s="354" t="s">
        <v>770</v>
      </c>
      <c r="E395" s="369">
        <v>117.9</v>
      </c>
    </row>
    <row r="396" spans="1:5">
      <c r="A396" s="272"/>
      <c r="B396" s="272"/>
      <c r="C396" s="272" t="s">
        <v>771</v>
      </c>
      <c r="D396" s="354" t="s">
        <v>772</v>
      </c>
      <c r="E396" s="369">
        <v>117.9</v>
      </c>
    </row>
    <row r="397" spans="1:5">
      <c r="A397" s="272"/>
      <c r="B397" s="272" t="s">
        <v>799</v>
      </c>
      <c r="C397" s="272"/>
      <c r="D397" s="354" t="s">
        <v>800</v>
      </c>
      <c r="E397" s="369">
        <v>106.5</v>
      </c>
    </row>
    <row r="398" spans="1:5" ht="38.25">
      <c r="A398" s="272"/>
      <c r="B398" s="272" t="s">
        <v>801</v>
      </c>
      <c r="C398" s="272"/>
      <c r="D398" s="354" t="s">
        <v>802</v>
      </c>
      <c r="E398" s="369">
        <v>106.5</v>
      </c>
    </row>
    <row r="399" spans="1:5" ht="25.5">
      <c r="A399" s="272"/>
      <c r="B399" s="272"/>
      <c r="C399" s="272" t="s">
        <v>769</v>
      </c>
      <c r="D399" s="354" t="s">
        <v>770</v>
      </c>
      <c r="E399" s="369">
        <v>106.5</v>
      </c>
    </row>
    <row r="400" spans="1:5">
      <c r="A400" s="272"/>
      <c r="B400" s="272"/>
      <c r="C400" s="272" t="s">
        <v>771</v>
      </c>
      <c r="D400" s="354" t="s">
        <v>772</v>
      </c>
      <c r="E400" s="369">
        <v>106.5</v>
      </c>
    </row>
    <row r="401" spans="1:5">
      <c r="A401" s="272"/>
      <c r="B401" s="272" t="s">
        <v>401</v>
      </c>
      <c r="C401" s="272"/>
      <c r="D401" s="354" t="s">
        <v>400</v>
      </c>
      <c r="E401" s="369">
        <v>29.6</v>
      </c>
    </row>
    <row r="402" spans="1:5" ht="38.25">
      <c r="A402" s="272"/>
      <c r="B402" s="272" t="s">
        <v>803</v>
      </c>
      <c r="C402" s="272"/>
      <c r="D402" s="354" t="s">
        <v>804</v>
      </c>
      <c r="E402" s="369">
        <v>29.6</v>
      </c>
    </row>
    <row r="403" spans="1:5" ht="25.5">
      <c r="A403" s="272"/>
      <c r="B403" s="272"/>
      <c r="C403" s="272" t="s">
        <v>787</v>
      </c>
      <c r="D403" s="354" t="s">
        <v>788</v>
      </c>
      <c r="E403" s="369">
        <v>29.6</v>
      </c>
    </row>
    <row r="404" spans="1:5">
      <c r="A404" s="272"/>
      <c r="B404" s="272"/>
      <c r="C404" s="272" t="s">
        <v>789</v>
      </c>
      <c r="D404" s="354" t="s">
        <v>790</v>
      </c>
      <c r="E404" s="369">
        <v>29.6</v>
      </c>
    </row>
    <row r="405" spans="1:5" s="351" customFormat="1">
      <c r="A405" s="413" t="s">
        <v>827</v>
      </c>
      <c r="B405" s="413"/>
      <c r="C405" s="413"/>
      <c r="D405" s="412" t="s">
        <v>828</v>
      </c>
      <c r="E405" s="360">
        <v>21548</v>
      </c>
    </row>
    <row r="406" spans="1:5">
      <c r="A406" s="272" t="s">
        <v>829</v>
      </c>
      <c r="B406" s="272"/>
      <c r="C406" s="272"/>
      <c r="D406" s="270" t="s">
        <v>830</v>
      </c>
      <c r="E406" s="369">
        <v>17101</v>
      </c>
    </row>
    <row r="407" spans="1:5">
      <c r="A407" s="272"/>
      <c r="B407" s="272" t="s">
        <v>831</v>
      </c>
      <c r="C407" s="272"/>
      <c r="D407" s="354" t="s">
        <v>832</v>
      </c>
      <c r="E407" s="369">
        <v>257.39999999999998</v>
      </c>
    </row>
    <row r="408" spans="1:5">
      <c r="A408" s="272"/>
      <c r="B408" s="272" t="s">
        <v>833</v>
      </c>
      <c r="C408" s="272"/>
      <c r="D408" s="354" t="s">
        <v>350</v>
      </c>
      <c r="E408" s="369">
        <v>257.39999999999998</v>
      </c>
    </row>
    <row r="409" spans="1:5">
      <c r="A409" s="272"/>
      <c r="B409" s="272"/>
      <c r="C409" s="272" t="s">
        <v>834</v>
      </c>
      <c r="D409" s="354" t="s">
        <v>386</v>
      </c>
      <c r="E409" s="369">
        <v>257.39999999999998</v>
      </c>
    </row>
    <row r="410" spans="1:5">
      <c r="A410" s="272"/>
      <c r="B410" s="272"/>
      <c r="C410" s="272" t="s">
        <v>835</v>
      </c>
      <c r="D410" s="354" t="s">
        <v>86</v>
      </c>
      <c r="E410" s="369">
        <v>257.39999999999998</v>
      </c>
    </row>
    <row r="411" spans="1:5">
      <c r="A411" s="272"/>
      <c r="B411" s="272" t="s">
        <v>839</v>
      </c>
      <c r="C411" s="272"/>
      <c r="D411" s="354" t="s">
        <v>840</v>
      </c>
      <c r="E411" s="369">
        <v>6491.9000000000005</v>
      </c>
    </row>
    <row r="412" spans="1:5">
      <c r="A412" s="272"/>
      <c r="B412" s="272" t="s">
        <v>841</v>
      </c>
      <c r="C412" s="272"/>
      <c r="D412" s="354" t="s">
        <v>836</v>
      </c>
      <c r="E412" s="369">
        <v>6491.9000000000005</v>
      </c>
    </row>
    <row r="413" spans="1:5" ht="25.5">
      <c r="A413" s="272"/>
      <c r="B413" s="272"/>
      <c r="C413" s="272" t="s">
        <v>769</v>
      </c>
      <c r="D413" s="354" t="s">
        <v>770</v>
      </c>
      <c r="E413" s="369">
        <v>6491.9000000000005</v>
      </c>
    </row>
    <row r="414" spans="1:5">
      <c r="A414" s="272"/>
      <c r="B414" s="272"/>
      <c r="C414" s="272" t="s">
        <v>771</v>
      </c>
      <c r="D414" s="354" t="s">
        <v>772</v>
      </c>
      <c r="E414" s="369">
        <v>6491.9000000000005</v>
      </c>
    </row>
    <row r="415" spans="1:5">
      <c r="A415" s="272"/>
      <c r="B415" s="272" t="s">
        <v>842</v>
      </c>
      <c r="C415" s="272"/>
      <c r="D415" s="354" t="s">
        <v>843</v>
      </c>
      <c r="E415" s="369">
        <v>1301.0999999999999</v>
      </c>
    </row>
    <row r="416" spans="1:5">
      <c r="A416" s="272"/>
      <c r="B416" s="272" t="s">
        <v>844</v>
      </c>
      <c r="C416" s="272"/>
      <c r="D416" s="354" t="s">
        <v>836</v>
      </c>
      <c r="E416" s="369">
        <v>1301.0999999999999</v>
      </c>
    </row>
    <row r="417" spans="1:5" ht="25.5">
      <c r="A417" s="272"/>
      <c r="B417" s="272"/>
      <c r="C417" s="272" t="s">
        <v>769</v>
      </c>
      <c r="D417" s="354" t="s">
        <v>770</v>
      </c>
      <c r="E417" s="369">
        <v>1301.0999999999999</v>
      </c>
    </row>
    <row r="418" spans="1:5">
      <c r="A418" s="272"/>
      <c r="B418" s="272"/>
      <c r="C418" s="272" t="s">
        <v>771</v>
      </c>
      <c r="D418" s="354" t="s">
        <v>772</v>
      </c>
      <c r="E418" s="369">
        <v>1301.0999999999999</v>
      </c>
    </row>
    <row r="419" spans="1:5">
      <c r="A419" s="272"/>
      <c r="B419" s="272" t="s">
        <v>799</v>
      </c>
      <c r="C419" s="272"/>
      <c r="D419" s="354" t="s">
        <v>800</v>
      </c>
      <c r="E419" s="369">
        <v>288</v>
      </c>
    </row>
    <row r="420" spans="1:5" ht="38.25">
      <c r="A420" s="272"/>
      <c r="B420" s="272" t="s">
        <v>801</v>
      </c>
      <c r="C420" s="272"/>
      <c r="D420" s="354" t="s">
        <v>802</v>
      </c>
      <c r="E420" s="369">
        <v>288</v>
      </c>
    </row>
    <row r="421" spans="1:5" ht="25.5">
      <c r="A421" s="272"/>
      <c r="B421" s="272"/>
      <c r="C421" s="272" t="s">
        <v>769</v>
      </c>
      <c r="D421" s="354" t="s">
        <v>770</v>
      </c>
      <c r="E421" s="369">
        <v>288</v>
      </c>
    </row>
    <row r="422" spans="1:5">
      <c r="A422" s="272"/>
      <c r="B422" s="272"/>
      <c r="C422" s="272" t="s">
        <v>837</v>
      </c>
      <c r="D422" s="354" t="s">
        <v>838</v>
      </c>
      <c r="E422" s="369">
        <v>288</v>
      </c>
    </row>
    <row r="423" spans="1:5">
      <c r="A423" s="272"/>
      <c r="B423" s="272" t="s">
        <v>401</v>
      </c>
      <c r="C423" s="272"/>
      <c r="D423" s="354" t="s">
        <v>400</v>
      </c>
      <c r="E423" s="369">
        <v>8762.6</v>
      </c>
    </row>
    <row r="424" spans="1:5" ht="25.5">
      <c r="A424" s="272"/>
      <c r="B424" s="272" t="s">
        <v>845</v>
      </c>
      <c r="C424" s="272"/>
      <c r="D424" s="354" t="s">
        <v>709</v>
      </c>
      <c r="E424" s="369">
        <v>112</v>
      </c>
    </row>
    <row r="425" spans="1:5" ht="25.5">
      <c r="A425" s="272"/>
      <c r="B425" s="272"/>
      <c r="C425" s="272" t="s">
        <v>769</v>
      </c>
      <c r="D425" s="354" t="s">
        <v>770</v>
      </c>
      <c r="E425" s="369">
        <v>112</v>
      </c>
    </row>
    <row r="426" spans="1:5">
      <c r="A426" s="272"/>
      <c r="B426" s="272"/>
      <c r="C426" s="272" t="s">
        <v>771</v>
      </c>
      <c r="D426" s="354" t="s">
        <v>772</v>
      </c>
      <c r="E426" s="369">
        <v>17</v>
      </c>
    </row>
    <row r="427" spans="1:5">
      <c r="A427" s="272"/>
      <c r="B427" s="272"/>
      <c r="C427" s="272" t="s">
        <v>837</v>
      </c>
      <c r="D427" s="354" t="s">
        <v>838</v>
      </c>
      <c r="E427" s="369">
        <v>95</v>
      </c>
    </row>
    <row r="428" spans="1:5" ht="25.5">
      <c r="A428" s="272"/>
      <c r="B428" s="272" t="s">
        <v>846</v>
      </c>
      <c r="C428" s="272"/>
      <c r="D428" s="354" t="s">
        <v>847</v>
      </c>
      <c r="E428" s="369">
        <v>8650.6</v>
      </c>
    </row>
    <row r="429" spans="1:5" ht="25.5">
      <c r="A429" s="272"/>
      <c r="B429" s="272"/>
      <c r="C429" s="272" t="s">
        <v>769</v>
      </c>
      <c r="D429" s="354" t="s">
        <v>770</v>
      </c>
      <c r="E429" s="369">
        <v>8650.6</v>
      </c>
    </row>
    <row r="430" spans="1:5">
      <c r="A430" s="272"/>
      <c r="B430" s="272"/>
      <c r="C430" s="272" t="s">
        <v>837</v>
      </c>
      <c r="D430" s="354" t="s">
        <v>838</v>
      </c>
      <c r="E430" s="369">
        <v>8650.6</v>
      </c>
    </row>
    <row r="431" spans="1:5">
      <c r="A431" s="272" t="s">
        <v>848</v>
      </c>
      <c r="B431" s="272"/>
      <c r="C431" s="272"/>
      <c r="D431" s="270" t="s">
        <v>849</v>
      </c>
      <c r="E431" s="369">
        <v>4447</v>
      </c>
    </row>
    <row r="432" spans="1:5">
      <c r="A432" s="272"/>
      <c r="B432" s="272" t="s">
        <v>783</v>
      </c>
      <c r="C432" s="272"/>
      <c r="D432" s="354" t="s">
        <v>784</v>
      </c>
      <c r="E432" s="369">
        <v>1822.9</v>
      </c>
    </row>
    <row r="433" spans="1:5">
      <c r="A433" s="272"/>
      <c r="B433" s="272" t="s">
        <v>785</v>
      </c>
      <c r="C433" s="272"/>
      <c r="D433" s="354" t="s">
        <v>786</v>
      </c>
      <c r="E433" s="369">
        <v>1822.9</v>
      </c>
    </row>
    <row r="434" spans="1:5" ht="25.5">
      <c r="A434" s="272"/>
      <c r="B434" s="272"/>
      <c r="C434" s="272" t="s">
        <v>787</v>
      </c>
      <c r="D434" s="354" t="s">
        <v>788</v>
      </c>
      <c r="E434" s="369">
        <v>1603.9</v>
      </c>
    </row>
    <row r="435" spans="1:5">
      <c r="A435" s="272"/>
      <c r="B435" s="272"/>
      <c r="C435" s="272" t="s">
        <v>789</v>
      </c>
      <c r="D435" s="354" t="s">
        <v>790</v>
      </c>
      <c r="E435" s="369">
        <v>1603.9</v>
      </c>
    </row>
    <row r="436" spans="1:5">
      <c r="A436" s="272"/>
      <c r="B436" s="272"/>
      <c r="C436" s="272" t="s">
        <v>791</v>
      </c>
      <c r="D436" s="354" t="s">
        <v>792</v>
      </c>
      <c r="E436" s="369">
        <v>218.63000000000002</v>
      </c>
    </row>
    <row r="437" spans="1:5">
      <c r="A437" s="272"/>
      <c r="B437" s="272"/>
      <c r="C437" s="272" t="s">
        <v>793</v>
      </c>
      <c r="D437" s="354" t="s">
        <v>794</v>
      </c>
      <c r="E437" s="369">
        <v>218.63000000000002</v>
      </c>
    </row>
    <row r="438" spans="1:5">
      <c r="A438" s="272"/>
      <c r="B438" s="272"/>
      <c r="C438" s="272" t="s">
        <v>795</v>
      </c>
      <c r="D438" s="354" t="s">
        <v>796</v>
      </c>
      <c r="E438" s="369">
        <v>0.37</v>
      </c>
    </row>
    <row r="439" spans="1:5" ht="25.5">
      <c r="A439" s="272"/>
      <c r="B439" s="272"/>
      <c r="C439" s="272" t="s">
        <v>797</v>
      </c>
      <c r="D439" s="354" t="s">
        <v>798</v>
      </c>
      <c r="E439" s="369">
        <v>0.37</v>
      </c>
    </row>
    <row r="440" spans="1:5" ht="38.25">
      <c r="A440" s="272"/>
      <c r="B440" s="272" t="s">
        <v>850</v>
      </c>
      <c r="C440" s="272"/>
      <c r="D440" s="354" t="s">
        <v>851</v>
      </c>
      <c r="E440" s="369">
        <v>2456.5</v>
      </c>
    </row>
    <row r="441" spans="1:5" ht="25.5">
      <c r="A441" s="272"/>
      <c r="B441" s="272" t="s">
        <v>852</v>
      </c>
      <c r="C441" s="272"/>
      <c r="D441" s="354" t="s">
        <v>853</v>
      </c>
      <c r="E441" s="369">
        <v>2456.5</v>
      </c>
    </row>
    <row r="442" spans="1:5" ht="25.5">
      <c r="A442" s="272"/>
      <c r="B442" s="272"/>
      <c r="C442" s="272" t="s">
        <v>769</v>
      </c>
      <c r="D442" s="354" t="s">
        <v>770</v>
      </c>
      <c r="E442" s="369">
        <v>2456.5</v>
      </c>
    </row>
    <row r="443" spans="1:5">
      <c r="A443" s="272"/>
      <c r="B443" s="272"/>
      <c r="C443" s="272" t="s">
        <v>771</v>
      </c>
      <c r="D443" s="354" t="s">
        <v>772</v>
      </c>
      <c r="E443" s="369">
        <v>2456.5</v>
      </c>
    </row>
    <row r="444" spans="1:5">
      <c r="A444" s="272"/>
      <c r="B444" s="272" t="s">
        <v>401</v>
      </c>
      <c r="C444" s="272"/>
      <c r="D444" s="354" t="s">
        <v>400</v>
      </c>
      <c r="E444" s="369">
        <v>167.6</v>
      </c>
    </row>
    <row r="445" spans="1:5" ht="25.5">
      <c r="A445" s="272"/>
      <c r="B445" s="272" t="s">
        <v>846</v>
      </c>
      <c r="C445" s="272"/>
      <c r="D445" s="354" t="s">
        <v>847</v>
      </c>
      <c r="E445" s="369">
        <v>150</v>
      </c>
    </row>
    <row r="446" spans="1:5">
      <c r="A446" s="272"/>
      <c r="B446" s="272"/>
      <c r="C446" s="272" t="s">
        <v>791</v>
      </c>
      <c r="D446" s="354" t="s">
        <v>792</v>
      </c>
      <c r="E446" s="369">
        <v>150</v>
      </c>
    </row>
    <row r="447" spans="1:5">
      <c r="A447" s="272"/>
      <c r="B447" s="272"/>
      <c r="C447" s="272" t="s">
        <v>793</v>
      </c>
      <c r="D447" s="354" t="s">
        <v>794</v>
      </c>
      <c r="E447" s="369">
        <v>150</v>
      </c>
    </row>
    <row r="448" spans="1:5" ht="38.25">
      <c r="A448" s="272"/>
      <c r="B448" s="272" t="s">
        <v>803</v>
      </c>
      <c r="C448" s="272"/>
      <c r="D448" s="354" t="s">
        <v>804</v>
      </c>
      <c r="E448" s="369">
        <v>17.600000000000001</v>
      </c>
    </row>
    <row r="449" spans="1:5" ht="25.5">
      <c r="A449" s="272"/>
      <c r="B449" s="272"/>
      <c r="C449" s="272" t="s">
        <v>787</v>
      </c>
      <c r="D449" s="354" t="s">
        <v>788</v>
      </c>
      <c r="E449" s="369">
        <v>17.600000000000001</v>
      </c>
    </row>
    <row r="450" spans="1:5">
      <c r="A450" s="272"/>
      <c r="B450" s="272"/>
      <c r="C450" s="272" t="s">
        <v>789</v>
      </c>
      <c r="D450" s="354" t="s">
        <v>790</v>
      </c>
      <c r="E450" s="369">
        <v>17.600000000000001</v>
      </c>
    </row>
    <row r="451" spans="1:5" s="351" customFormat="1">
      <c r="A451" s="413" t="s">
        <v>396</v>
      </c>
      <c r="B451" s="413"/>
      <c r="C451" s="413"/>
      <c r="D451" s="412" t="s">
        <v>395</v>
      </c>
      <c r="E451" s="360">
        <v>170354.50000000003</v>
      </c>
    </row>
    <row r="452" spans="1:5">
      <c r="A452" s="272" t="s">
        <v>394</v>
      </c>
      <c r="B452" s="272"/>
      <c r="C452" s="272"/>
      <c r="D452" s="270" t="s">
        <v>393</v>
      </c>
      <c r="E452" s="369">
        <v>153277.64000000001</v>
      </c>
    </row>
    <row r="453" spans="1:5" ht="25.5">
      <c r="A453" s="272"/>
      <c r="B453" s="272" t="s">
        <v>392</v>
      </c>
      <c r="C453" s="272"/>
      <c r="D453" s="354" t="s">
        <v>391</v>
      </c>
      <c r="E453" s="369">
        <v>13750</v>
      </c>
    </row>
    <row r="454" spans="1:5">
      <c r="A454" s="272"/>
      <c r="B454" s="272" t="s">
        <v>390</v>
      </c>
      <c r="C454" s="272"/>
      <c r="D454" s="354" t="s">
        <v>389</v>
      </c>
      <c r="E454" s="369">
        <v>13750</v>
      </c>
    </row>
    <row r="455" spans="1:5">
      <c r="A455" s="272"/>
      <c r="B455" s="272" t="s">
        <v>388</v>
      </c>
      <c r="C455" s="272"/>
      <c r="D455" s="354" t="s">
        <v>379</v>
      </c>
      <c r="E455" s="369">
        <v>13750</v>
      </c>
    </row>
    <row r="456" spans="1:5">
      <c r="A456" s="272"/>
      <c r="B456" s="272"/>
      <c r="C456" s="272" t="s">
        <v>368</v>
      </c>
      <c r="D456" s="354" t="s">
        <v>367</v>
      </c>
      <c r="E456" s="369">
        <v>13750</v>
      </c>
    </row>
    <row r="457" spans="1:5" ht="25.5">
      <c r="A457" s="272"/>
      <c r="B457" s="272"/>
      <c r="C457" s="272" t="s">
        <v>381</v>
      </c>
      <c r="D457" s="354" t="s">
        <v>380</v>
      </c>
      <c r="E457" s="369">
        <v>13750</v>
      </c>
    </row>
    <row r="458" spans="1:5">
      <c r="A458" s="272"/>
      <c r="B458" s="272" t="s">
        <v>387</v>
      </c>
      <c r="C458" s="272"/>
      <c r="D458" s="354" t="s">
        <v>386</v>
      </c>
      <c r="E458" s="369">
        <v>139527.64000000001</v>
      </c>
    </row>
    <row r="459" spans="1:5" ht="25.5">
      <c r="A459" s="272"/>
      <c r="B459" s="272" t="s">
        <v>385</v>
      </c>
      <c r="C459" s="272"/>
      <c r="D459" s="354" t="s">
        <v>384</v>
      </c>
      <c r="E459" s="369">
        <v>41250</v>
      </c>
    </row>
    <row r="460" spans="1:5" ht="25.5">
      <c r="A460" s="272"/>
      <c r="B460" s="272" t="s">
        <v>383</v>
      </c>
      <c r="C460" s="272"/>
      <c r="D460" s="354" t="s">
        <v>382</v>
      </c>
      <c r="E460" s="369">
        <v>41250</v>
      </c>
    </row>
    <row r="461" spans="1:5">
      <c r="A461" s="272"/>
      <c r="B461" s="272"/>
      <c r="C461" s="272" t="s">
        <v>368</v>
      </c>
      <c r="D461" s="354" t="s">
        <v>367</v>
      </c>
      <c r="E461" s="369">
        <v>41250</v>
      </c>
    </row>
    <row r="462" spans="1:5" ht="25.5">
      <c r="A462" s="272"/>
      <c r="B462" s="272"/>
      <c r="C462" s="272" t="s">
        <v>381</v>
      </c>
      <c r="D462" s="354" t="s">
        <v>380</v>
      </c>
      <c r="E462" s="369">
        <v>41250</v>
      </c>
    </row>
    <row r="463" spans="1:5" ht="25.5">
      <c r="A463" s="272"/>
      <c r="B463" s="272" t="s">
        <v>773</v>
      </c>
      <c r="C463" s="272"/>
      <c r="D463" s="354" t="s">
        <v>774</v>
      </c>
      <c r="E463" s="369">
        <v>98277.64</v>
      </c>
    </row>
    <row r="464" spans="1:5" ht="25.5">
      <c r="A464" s="272"/>
      <c r="B464" s="272" t="s">
        <v>775</v>
      </c>
      <c r="C464" s="272"/>
      <c r="D464" s="354" t="s">
        <v>776</v>
      </c>
      <c r="E464" s="369">
        <v>3974.6</v>
      </c>
    </row>
    <row r="465" spans="1:5" ht="25.5">
      <c r="A465" s="272"/>
      <c r="B465" s="272"/>
      <c r="C465" s="272" t="s">
        <v>769</v>
      </c>
      <c r="D465" s="354" t="s">
        <v>770</v>
      </c>
      <c r="E465" s="369">
        <v>3974.6</v>
      </c>
    </row>
    <row r="466" spans="1:5">
      <c r="A466" s="272"/>
      <c r="B466" s="272"/>
      <c r="C466" s="272" t="s">
        <v>771</v>
      </c>
      <c r="D466" s="354" t="s">
        <v>772</v>
      </c>
      <c r="E466" s="369">
        <v>3974.6</v>
      </c>
    </row>
    <row r="467" spans="1:5" ht="12" customHeight="1">
      <c r="A467" s="272"/>
      <c r="B467" s="272" t="s">
        <v>777</v>
      </c>
      <c r="C467" s="272"/>
      <c r="D467" s="354" t="s">
        <v>778</v>
      </c>
      <c r="E467" s="369">
        <v>94303.039999999994</v>
      </c>
    </row>
    <row r="468" spans="1:5" ht="25.5">
      <c r="A468" s="272"/>
      <c r="B468" s="272"/>
      <c r="C468" s="272" t="s">
        <v>769</v>
      </c>
      <c r="D468" s="354" t="s">
        <v>770</v>
      </c>
      <c r="E468" s="369">
        <v>94303.039999999994</v>
      </c>
    </row>
    <row r="469" spans="1:5">
      <c r="A469" s="272"/>
      <c r="B469" s="272"/>
      <c r="C469" s="272" t="s">
        <v>771</v>
      </c>
      <c r="D469" s="354" t="s">
        <v>772</v>
      </c>
      <c r="E469" s="369">
        <v>94303.039999999994</v>
      </c>
    </row>
    <row r="470" spans="1:5">
      <c r="A470" s="272" t="s">
        <v>779</v>
      </c>
      <c r="B470" s="272"/>
      <c r="C470" s="272"/>
      <c r="D470" s="270" t="s">
        <v>780</v>
      </c>
      <c r="E470" s="369">
        <v>10327.51</v>
      </c>
    </row>
    <row r="471" spans="1:5">
      <c r="A471" s="272"/>
      <c r="B471" s="272" t="s">
        <v>387</v>
      </c>
      <c r="C471" s="272"/>
      <c r="D471" s="354" t="s">
        <v>386</v>
      </c>
      <c r="E471" s="369">
        <v>10327.51</v>
      </c>
    </row>
    <row r="472" spans="1:5" ht="25.5">
      <c r="A472" s="272"/>
      <c r="B472" s="272" t="s">
        <v>773</v>
      </c>
      <c r="C472" s="272"/>
      <c r="D472" s="354" t="s">
        <v>774</v>
      </c>
      <c r="E472" s="369">
        <v>10327.51</v>
      </c>
    </row>
    <row r="473" spans="1:5" ht="12.75" customHeight="1">
      <c r="A473" s="272"/>
      <c r="B473" s="272" t="s">
        <v>777</v>
      </c>
      <c r="C473" s="272"/>
      <c r="D473" s="354" t="s">
        <v>778</v>
      </c>
      <c r="E473" s="369">
        <v>10327.51</v>
      </c>
    </row>
    <row r="474" spans="1:5" ht="25.5">
      <c r="A474" s="272"/>
      <c r="B474" s="272"/>
      <c r="C474" s="272" t="s">
        <v>769</v>
      </c>
      <c r="D474" s="354" t="s">
        <v>770</v>
      </c>
      <c r="E474" s="369">
        <v>10327.51</v>
      </c>
    </row>
    <row r="475" spans="1:5">
      <c r="A475" s="272"/>
      <c r="B475" s="272"/>
      <c r="C475" s="272" t="s">
        <v>771</v>
      </c>
      <c r="D475" s="354" t="s">
        <v>772</v>
      </c>
      <c r="E475" s="369">
        <v>10327.51</v>
      </c>
    </row>
    <row r="476" spans="1:5">
      <c r="A476" s="272" t="s">
        <v>781</v>
      </c>
      <c r="B476" s="272"/>
      <c r="C476" s="272"/>
      <c r="D476" s="270" t="s">
        <v>782</v>
      </c>
      <c r="E476" s="369">
        <v>6749.3499999999995</v>
      </c>
    </row>
    <row r="477" spans="1:5">
      <c r="A477" s="272"/>
      <c r="B477" s="272" t="s">
        <v>783</v>
      </c>
      <c r="C477" s="272"/>
      <c r="D477" s="354" t="s">
        <v>784</v>
      </c>
      <c r="E477" s="369">
        <v>16.399999999999999</v>
      </c>
    </row>
    <row r="478" spans="1:5">
      <c r="A478" s="272"/>
      <c r="B478" s="272" t="s">
        <v>785</v>
      </c>
      <c r="C478" s="272"/>
      <c r="D478" s="354" t="s">
        <v>786</v>
      </c>
      <c r="E478" s="369">
        <v>16.399999999999999</v>
      </c>
    </row>
    <row r="479" spans="1:5">
      <c r="A479" s="272"/>
      <c r="B479" s="272"/>
      <c r="C479" s="272" t="s">
        <v>791</v>
      </c>
      <c r="D479" s="354" t="s">
        <v>792</v>
      </c>
      <c r="E479" s="369">
        <v>16.399999999999999</v>
      </c>
    </row>
    <row r="480" spans="1:5">
      <c r="A480" s="272"/>
      <c r="B480" s="272"/>
      <c r="C480" s="272" t="s">
        <v>793</v>
      </c>
      <c r="D480" s="354" t="s">
        <v>794</v>
      </c>
      <c r="E480" s="369">
        <v>16.399999999999999</v>
      </c>
    </row>
    <row r="481" spans="1:5">
      <c r="A481" s="272"/>
      <c r="B481" s="272" t="s">
        <v>387</v>
      </c>
      <c r="C481" s="272"/>
      <c r="D481" s="354" t="s">
        <v>386</v>
      </c>
      <c r="E481" s="369">
        <v>6543.65</v>
      </c>
    </row>
    <row r="482" spans="1:5" ht="25.5">
      <c r="A482" s="272"/>
      <c r="B482" s="272" t="s">
        <v>773</v>
      </c>
      <c r="C482" s="272"/>
      <c r="D482" s="354" t="s">
        <v>774</v>
      </c>
      <c r="E482" s="369">
        <v>6543.65</v>
      </c>
    </row>
    <row r="483" spans="1:5" ht="12.75" customHeight="1">
      <c r="A483" s="272"/>
      <c r="B483" s="272" t="s">
        <v>777</v>
      </c>
      <c r="C483" s="272"/>
      <c r="D483" s="354" t="s">
        <v>778</v>
      </c>
      <c r="E483" s="369">
        <v>6543.65</v>
      </c>
    </row>
    <row r="484" spans="1:5" ht="25.5">
      <c r="A484" s="272"/>
      <c r="B484" s="272"/>
      <c r="C484" s="272" t="s">
        <v>787</v>
      </c>
      <c r="D484" s="354" t="s">
        <v>788</v>
      </c>
      <c r="E484" s="369">
        <v>4387.1000000000004</v>
      </c>
    </row>
    <row r="485" spans="1:5">
      <c r="A485" s="272"/>
      <c r="B485" s="272"/>
      <c r="C485" s="272" t="s">
        <v>789</v>
      </c>
      <c r="D485" s="354" t="s">
        <v>790</v>
      </c>
      <c r="E485" s="369">
        <v>4387.1000000000004</v>
      </c>
    </row>
    <row r="486" spans="1:5">
      <c r="A486" s="272"/>
      <c r="B486" s="272"/>
      <c r="C486" s="272" t="s">
        <v>791</v>
      </c>
      <c r="D486" s="354" t="s">
        <v>792</v>
      </c>
      <c r="E486" s="369">
        <v>901</v>
      </c>
    </row>
    <row r="487" spans="1:5">
      <c r="A487" s="272"/>
      <c r="B487" s="272"/>
      <c r="C487" s="272" t="s">
        <v>793</v>
      </c>
      <c r="D487" s="354" t="s">
        <v>794</v>
      </c>
      <c r="E487" s="369">
        <v>901</v>
      </c>
    </row>
    <row r="488" spans="1:5" ht="25.5">
      <c r="A488" s="272"/>
      <c r="B488" s="272"/>
      <c r="C488" s="272" t="s">
        <v>769</v>
      </c>
      <c r="D488" s="354" t="s">
        <v>770</v>
      </c>
      <c r="E488" s="369">
        <v>1249.6500000000001</v>
      </c>
    </row>
    <row r="489" spans="1:5">
      <c r="A489" s="272"/>
      <c r="B489" s="272"/>
      <c r="C489" s="272" t="s">
        <v>771</v>
      </c>
      <c r="D489" s="354" t="s">
        <v>772</v>
      </c>
      <c r="E489" s="369">
        <v>1249.6500000000001</v>
      </c>
    </row>
    <row r="490" spans="1:5">
      <c r="A490" s="272"/>
      <c r="B490" s="272"/>
      <c r="C490" s="272" t="s">
        <v>795</v>
      </c>
      <c r="D490" s="354" t="s">
        <v>796</v>
      </c>
      <c r="E490" s="369">
        <v>5.9</v>
      </c>
    </row>
    <row r="491" spans="1:5" ht="25.5">
      <c r="A491" s="272"/>
      <c r="B491" s="272"/>
      <c r="C491" s="272" t="s">
        <v>797</v>
      </c>
      <c r="D491" s="354" t="s">
        <v>798</v>
      </c>
      <c r="E491" s="369">
        <v>5.9</v>
      </c>
    </row>
    <row r="492" spans="1:5">
      <c r="A492" s="272"/>
      <c r="B492" s="272" t="s">
        <v>799</v>
      </c>
      <c r="C492" s="272"/>
      <c r="D492" s="354" t="s">
        <v>800</v>
      </c>
      <c r="E492" s="369">
        <v>171.7</v>
      </c>
    </row>
    <row r="493" spans="1:5" ht="38.25">
      <c r="A493" s="272"/>
      <c r="B493" s="272" t="s">
        <v>801</v>
      </c>
      <c r="C493" s="272"/>
      <c r="D493" s="354" t="s">
        <v>802</v>
      </c>
      <c r="E493" s="369">
        <v>171.7</v>
      </c>
    </row>
    <row r="494" spans="1:5" ht="25.5">
      <c r="A494" s="272"/>
      <c r="B494" s="272"/>
      <c r="C494" s="272" t="s">
        <v>769</v>
      </c>
      <c r="D494" s="354" t="s">
        <v>770</v>
      </c>
      <c r="E494" s="369">
        <v>171.7</v>
      </c>
    </row>
    <row r="495" spans="1:5">
      <c r="A495" s="272"/>
      <c r="B495" s="272"/>
      <c r="C495" s="272" t="s">
        <v>771</v>
      </c>
      <c r="D495" s="354" t="s">
        <v>772</v>
      </c>
      <c r="E495" s="369">
        <v>171.7</v>
      </c>
    </row>
    <row r="496" spans="1:5">
      <c r="A496" s="272"/>
      <c r="B496" s="272" t="s">
        <v>401</v>
      </c>
      <c r="C496" s="272"/>
      <c r="D496" s="354" t="s">
        <v>400</v>
      </c>
      <c r="E496" s="369">
        <v>17.600000000000001</v>
      </c>
    </row>
    <row r="497" spans="1:5" ht="38.25">
      <c r="A497" s="272"/>
      <c r="B497" s="272" t="s">
        <v>803</v>
      </c>
      <c r="C497" s="272"/>
      <c r="D497" s="354" t="s">
        <v>804</v>
      </c>
      <c r="E497" s="369">
        <v>17.600000000000001</v>
      </c>
    </row>
    <row r="498" spans="1:5" ht="25.5">
      <c r="A498" s="272"/>
      <c r="B498" s="272"/>
      <c r="C498" s="272" t="s">
        <v>787</v>
      </c>
      <c r="D498" s="354" t="s">
        <v>788</v>
      </c>
      <c r="E498" s="369">
        <v>17.600000000000001</v>
      </c>
    </row>
    <row r="499" spans="1:5">
      <c r="A499" s="272"/>
      <c r="B499" s="272"/>
      <c r="C499" s="272" t="s">
        <v>789</v>
      </c>
      <c r="D499" s="354" t="s">
        <v>790</v>
      </c>
      <c r="E499" s="369">
        <v>17.600000000000001</v>
      </c>
    </row>
    <row r="500" spans="1:5" s="351" customFormat="1">
      <c r="A500" s="413" t="s">
        <v>378</v>
      </c>
      <c r="B500" s="413"/>
      <c r="C500" s="413"/>
      <c r="D500" s="412" t="s">
        <v>377</v>
      </c>
      <c r="E500" s="360">
        <v>174051.8</v>
      </c>
    </row>
    <row r="501" spans="1:5">
      <c r="A501" s="272" t="s">
        <v>1052</v>
      </c>
      <c r="B501" s="272"/>
      <c r="C501" s="272"/>
      <c r="D501" s="270" t="s">
        <v>1053</v>
      </c>
      <c r="E501" s="369">
        <v>7460</v>
      </c>
    </row>
    <row r="502" spans="1:5">
      <c r="A502" s="272"/>
      <c r="B502" s="272" t="s">
        <v>1054</v>
      </c>
      <c r="C502" s="272"/>
      <c r="D502" s="354" t="s">
        <v>1055</v>
      </c>
      <c r="E502" s="369">
        <v>7460</v>
      </c>
    </row>
    <row r="503" spans="1:5" ht="25.5">
      <c r="A503" s="272"/>
      <c r="B503" s="272" t="s">
        <v>1056</v>
      </c>
      <c r="C503" s="272"/>
      <c r="D503" s="354" t="s">
        <v>1057</v>
      </c>
      <c r="E503" s="369">
        <v>7460</v>
      </c>
    </row>
    <row r="504" spans="1:5">
      <c r="A504" s="272"/>
      <c r="B504" s="272"/>
      <c r="C504" s="272" t="s">
        <v>791</v>
      </c>
      <c r="D504" s="354" t="s">
        <v>792</v>
      </c>
      <c r="E504" s="369">
        <v>37.113999999999997</v>
      </c>
    </row>
    <row r="505" spans="1:5">
      <c r="A505" s="272"/>
      <c r="B505" s="272"/>
      <c r="C505" s="272" t="s">
        <v>793</v>
      </c>
      <c r="D505" s="354" t="s">
        <v>794</v>
      </c>
      <c r="E505" s="369">
        <v>37.113999999999997</v>
      </c>
    </row>
    <row r="506" spans="1:5">
      <c r="A506" s="272"/>
      <c r="B506" s="272"/>
      <c r="C506" s="272" t="s">
        <v>808</v>
      </c>
      <c r="D506" s="354" t="s">
        <v>809</v>
      </c>
      <c r="E506" s="369">
        <v>7422.8860000000004</v>
      </c>
    </row>
    <row r="507" spans="1:5">
      <c r="A507" s="272"/>
      <c r="B507" s="272"/>
      <c r="C507" s="272" t="s">
        <v>810</v>
      </c>
      <c r="D507" s="354" t="s">
        <v>811</v>
      </c>
      <c r="E507" s="369">
        <v>7422.8860000000004</v>
      </c>
    </row>
    <row r="508" spans="1:5">
      <c r="A508" s="272" t="s">
        <v>515</v>
      </c>
      <c r="B508" s="272"/>
      <c r="C508" s="272"/>
      <c r="D508" s="270" t="s">
        <v>805</v>
      </c>
      <c r="E508" s="369">
        <v>105298.1</v>
      </c>
    </row>
    <row r="509" spans="1:5" ht="25.5">
      <c r="A509" s="272"/>
      <c r="B509" s="272" t="s">
        <v>895</v>
      </c>
      <c r="C509" s="272"/>
      <c r="D509" s="354" t="s">
        <v>896</v>
      </c>
      <c r="E509" s="369">
        <v>40852.400000000001</v>
      </c>
    </row>
    <row r="510" spans="1:5">
      <c r="A510" s="272"/>
      <c r="B510" s="272"/>
      <c r="C510" s="272" t="s">
        <v>791</v>
      </c>
      <c r="D510" s="354" t="s">
        <v>792</v>
      </c>
      <c r="E510" s="369">
        <v>352.4</v>
      </c>
    </row>
    <row r="511" spans="1:5">
      <c r="A511" s="272"/>
      <c r="B511" s="272"/>
      <c r="C511" s="272" t="s">
        <v>793</v>
      </c>
      <c r="D511" s="354" t="s">
        <v>794</v>
      </c>
      <c r="E511" s="369">
        <v>352.4</v>
      </c>
    </row>
    <row r="512" spans="1:5">
      <c r="A512" s="272"/>
      <c r="B512" s="272"/>
      <c r="C512" s="272" t="s">
        <v>808</v>
      </c>
      <c r="D512" s="354" t="s">
        <v>809</v>
      </c>
      <c r="E512" s="369">
        <v>40500</v>
      </c>
    </row>
    <row r="513" spans="1:5">
      <c r="A513" s="272"/>
      <c r="B513" s="272"/>
      <c r="C513" s="272" t="s">
        <v>810</v>
      </c>
      <c r="D513" s="354" t="s">
        <v>811</v>
      </c>
      <c r="E513" s="369">
        <v>40500</v>
      </c>
    </row>
    <row r="514" spans="1:5">
      <c r="A514" s="272"/>
      <c r="B514" s="272" t="s">
        <v>374</v>
      </c>
      <c r="C514" s="272"/>
      <c r="D514" s="354" t="s">
        <v>373</v>
      </c>
      <c r="E514" s="369">
        <v>57198.599999999991</v>
      </c>
    </row>
    <row r="515" spans="1:5" ht="102">
      <c r="A515" s="272"/>
      <c r="B515" s="272" t="s">
        <v>1058</v>
      </c>
      <c r="C515" s="272"/>
      <c r="D515" s="354" t="s">
        <v>1059</v>
      </c>
      <c r="E515" s="369">
        <v>6663.5999999999995</v>
      </c>
    </row>
    <row r="516" spans="1:5" ht="63.75">
      <c r="A516" s="272"/>
      <c r="B516" s="272" t="s">
        <v>1060</v>
      </c>
      <c r="C516" s="272"/>
      <c r="D516" s="354" t="s">
        <v>1061</v>
      </c>
      <c r="E516" s="369">
        <v>4442.3999999999996</v>
      </c>
    </row>
    <row r="517" spans="1:5">
      <c r="A517" s="272"/>
      <c r="B517" s="272"/>
      <c r="C517" s="272" t="s">
        <v>808</v>
      </c>
      <c r="D517" s="354" t="s">
        <v>809</v>
      </c>
      <c r="E517" s="369">
        <v>4442.3999999999996</v>
      </c>
    </row>
    <row r="518" spans="1:5" ht="25.5">
      <c r="A518" s="272"/>
      <c r="B518" s="272"/>
      <c r="C518" s="272" t="s">
        <v>880</v>
      </c>
      <c r="D518" s="354" t="s">
        <v>1062</v>
      </c>
      <c r="E518" s="369">
        <v>4442.3999999999996</v>
      </c>
    </row>
    <row r="519" spans="1:5" ht="51">
      <c r="A519" s="272"/>
      <c r="B519" s="272" t="s">
        <v>1063</v>
      </c>
      <c r="C519" s="272"/>
      <c r="D519" s="354" t="s">
        <v>1064</v>
      </c>
      <c r="E519" s="369">
        <v>2221.1999999999998</v>
      </c>
    </row>
    <row r="520" spans="1:5">
      <c r="A520" s="272"/>
      <c r="B520" s="272"/>
      <c r="C520" s="272" t="s">
        <v>808</v>
      </c>
      <c r="D520" s="354" t="s">
        <v>809</v>
      </c>
      <c r="E520" s="369">
        <v>2221.1999999999998</v>
      </c>
    </row>
    <row r="521" spans="1:5" ht="25.5">
      <c r="A521" s="272"/>
      <c r="B521" s="272"/>
      <c r="C521" s="272" t="s">
        <v>880</v>
      </c>
      <c r="D521" s="354" t="s">
        <v>1062</v>
      </c>
      <c r="E521" s="369">
        <v>2221.1999999999998</v>
      </c>
    </row>
    <row r="522" spans="1:5" ht="51">
      <c r="A522" s="272"/>
      <c r="B522" s="272" t="s">
        <v>897</v>
      </c>
      <c r="C522" s="272"/>
      <c r="D522" s="354" t="s">
        <v>898</v>
      </c>
      <c r="E522" s="369">
        <v>10070.200000000001</v>
      </c>
    </row>
    <row r="523" spans="1:5">
      <c r="A523" s="272"/>
      <c r="B523" s="272"/>
      <c r="C523" s="272" t="s">
        <v>808</v>
      </c>
      <c r="D523" s="354" t="s">
        <v>809</v>
      </c>
      <c r="E523" s="369">
        <v>10070.200000000001</v>
      </c>
    </row>
    <row r="524" spans="1:5">
      <c r="A524" s="272"/>
      <c r="B524" s="272"/>
      <c r="C524" s="272" t="s">
        <v>810</v>
      </c>
      <c r="D524" s="354" t="s">
        <v>811</v>
      </c>
      <c r="E524" s="369">
        <v>10070.200000000001</v>
      </c>
    </row>
    <row r="525" spans="1:5" ht="38.25">
      <c r="A525" s="272"/>
      <c r="B525" s="272" t="s">
        <v>1065</v>
      </c>
      <c r="C525" s="272"/>
      <c r="D525" s="354" t="s">
        <v>1066</v>
      </c>
      <c r="E525" s="369">
        <v>1228.5</v>
      </c>
    </row>
    <row r="526" spans="1:5">
      <c r="A526" s="272"/>
      <c r="B526" s="272"/>
      <c r="C526" s="272" t="s">
        <v>808</v>
      </c>
      <c r="D526" s="354" t="s">
        <v>809</v>
      </c>
      <c r="E526" s="369">
        <v>1228.5</v>
      </c>
    </row>
    <row r="527" spans="1:5" ht="25.5">
      <c r="A527" s="272"/>
      <c r="B527" s="272"/>
      <c r="C527" s="272" t="s">
        <v>880</v>
      </c>
      <c r="D527" s="354" t="s">
        <v>1062</v>
      </c>
      <c r="E527" s="369">
        <v>1228.5</v>
      </c>
    </row>
    <row r="528" spans="1:5" ht="37.5" customHeight="1">
      <c r="A528" s="272"/>
      <c r="B528" s="272" t="s">
        <v>806</v>
      </c>
      <c r="C528" s="272"/>
      <c r="D528" s="354" t="s">
        <v>1112</v>
      </c>
      <c r="E528" s="369">
        <v>2320.4</v>
      </c>
    </row>
    <row r="529" spans="1:5">
      <c r="A529" s="272"/>
      <c r="B529" s="272"/>
      <c r="C529" s="272" t="s">
        <v>808</v>
      </c>
      <c r="D529" s="354" t="s">
        <v>809</v>
      </c>
      <c r="E529" s="369">
        <v>2320.4</v>
      </c>
    </row>
    <row r="530" spans="1:5">
      <c r="A530" s="272"/>
      <c r="B530" s="272"/>
      <c r="C530" s="272" t="s">
        <v>810</v>
      </c>
      <c r="D530" s="354" t="s">
        <v>811</v>
      </c>
      <c r="E530" s="369">
        <v>2320.4</v>
      </c>
    </row>
    <row r="531" spans="1:5" ht="25.5">
      <c r="A531" s="272"/>
      <c r="B531" s="272" t="s">
        <v>899</v>
      </c>
      <c r="C531" s="272"/>
      <c r="D531" s="354" t="s">
        <v>900</v>
      </c>
      <c r="E531" s="369">
        <v>33311.399999999994</v>
      </c>
    </row>
    <row r="532" spans="1:5" ht="25.5">
      <c r="A532" s="272"/>
      <c r="B532" s="272" t="s">
        <v>901</v>
      </c>
      <c r="C532" s="272"/>
      <c r="D532" s="354" t="s">
        <v>324</v>
      </c>
      <c r="E532" s="369">
        <v>8781.7999999999993</v>
      </c>
    </row>
    <row r="533" spans="1:5" ht="25.5">
      <c r="A533" s="272"/>
      <c r="B533" s="272"/>
      <c r="C533" s="272" t="s">
        <v>769</v>
      </c>
      <c r="D533" s="354" t="s">
        <v>770</v>
      </c>
      <c r="E533" s="369">
        <v>8781.7999999999993</v>
      </c>
    </row>
    <row r="534" spans="1:5">
      <c r="A534" s="272"/>
      <c r="B534" s="272"/>
      <c r="C534" s="272">
        <v>610</v>
      </c>
      <c r="D534" s="354" t="s">
        <v>772</v>
      </c>
      <c r="E534" s="369">
        <v>8781.7999999999993</v>
      </c>
    </row>
    <row r="535" spans="1:5">
      <c r="A535" s="272"/>
      <c r="B535" s="272"/>
      <c r="C535" s="272" t="s">
        <v>837</v>
      </c>
      <c r="D535" s="354" t="s">
        <v>838</v>
      </c>
      <c r="E535" s="369">
        <v>0</v>
      </c>
    </row>
    <row r="536" spans="1:5" ht="12" customHeight="1">
      <c r="A536" s="272"/>
      <c r="B536" s="272" t="s">
        <v>902</v>
      </c>
      <c r="C536" s="272"/>
      <c r="D536" s="354" t="s">
        <v>322</v>
      </c>
      <c r="E536" s="369">
        <v>24529.599999999999</v>
      </c>
    </row>
    <row r="537" spans="1:5" ht="25.5">
      <c r="A537" s="272"/>
      <c r="B537" s="272"/>
      <c r="C537" s="272" t="s">
        <v>769</v>
      </c>
      <c r="D537" s="354" t="s">
        <v>770</v>
      </c>
      <c r="E537" s="369">
        <v>24529.599999999999</v>
      </c>
    </row>
    <row r="538" spans="1:5">
      <c r="A538" s="272"/>
      <c r="B538" s="272"/>
      <c r="C538" s="272">
        <v>610</v>
      </c>
      <c r="D538" s="354" t="s">
        <v>772</v>
      </c>
      <c r="E538" s="369">
        <v>24529.599999999999</v>
      </c>
    </row>
    <row r="539" spans="1:5" ht="51">
      <c r="A539" s="272"/>
      <c r="B539" s="272" t="s">
        <v>903</v>
      </c>
      <c r="C539" s="272"/>
      <c r="D539" s="354" t="s">
        <v>904</v>
      </c>
      <c r="E539" s="369">
        <v>2603.6999999999998</v>
      </c>
    </row>
    <row r="540" spans="1:5" ht="25.5">
      <c r="A540" s="272"/>
      <c r="B540" s="272" t="s">
        <v>905</v>
      </c>
      <c r="C540" s="272"/>
      <c r="D540" s="354" t="s">
        <v>320</v>
      </c>
      <c r="E540" s="369">
        <v>2603.6999999999998</v>
      </c>
    </row>
    <row r="541" spans="1:5">
      <c r="A541" s="272"/>
      <c r="B541" s="272"/>
      <c r="C541" s="272" t="s">
        <v>808</v>
      </c>
      <c r="D541" s="354" t="s">
        <v>809</v>
      </c>
      <c r="E541" s="369">
        <v>2603.6999999999998</v>
      </c>
    </row>
    <row r="542" spans="1:5">
      <c r="A542" s="272"/>
      <c r="B542" s="272"/>
      <c r="C542" s="272" t="s">
        <v>906</v>
      </c>
      <c r="D542" s="354" t="s">
        <v>907</v>
      </c>
      <c r="E542" s="369">
        <v>2603.6999999999998</v>
      </c>
    </row>
    <row r="543" spans="1:5">
      <c r="A543" s="272"/>
      <c r="B543" s="272" t="s">
        <v>908</v>
      </c>
      <c r="C543" s="272"/>
      <c r="D543" s="354" t="s">
        <v>909</v>
      </c>
      <c r="E543" s="369">
        <v>194.9</v>
      </c>
    </row>
    <row r="544" spans="1:5" ht="38.25" customHeight="1">
      <c r="A544" s="272"/>
      <c r="B544" s="272" t="s">
        <v>910</v>
      </c>
      <c r="C544" s="272"/>
      <c r="D544" s="354" t="s">
        <v>911</v>
      </c>
      <c r="E544" s="369">
        <v>194.9</v>
      </c>
    </row>
    <row r="545" spans="1:5">
      <c r="A545" s="272"/>
      <c r="B545" s="272"/>
      <c r="C545" s="272" t="s">
        <v>808</v>
      </c>
      <c r="D545" s="354" t="s">
        <v>809</v>
      </c>
      <c r="E545" s="369">
        <v>194.9</v>
      </c>
    </row>
    <row r="546" spans="1:5">
      <c r="A546" s="272"/>
      <c r="B546" s="272"/>
      <c r="C546" s="272" t="s">
        <v>912</v>
      </c>
      <c r="D546" s="354" t="s">
        <v>913</v>
      </c>
      <c r="E546" s="369">
        <v>194.9</v>
      </c>
    </row>
    <row r="547" spans="1:5">
      <c r="A547" s="272"/>
      <c r="B547" s="272" t="s">
        <v>914</v>
      </c>
      <c r="C547" s="272"/>
      <c r="D547" s="354" t="s">
        <v>915</v>
      </c>
      <c r="E547" s="369">
        <v>191.6</v>
      </c>
    </row>
    <row r="548" spans="1:5" ht="38.25">
      <c r="A548" s="272"/>
      <c r="B548" s="272" t="s">
        <v>916</v>
      </c>
      <c r="C548" s="272"/>
      <c r="D548" s="354" t="s">
        <v>917</v>
      </c>
      <c r="E548" s="369">
        <v>113.5</v>
      </c>
    </row>
    <row r="549" spans="1:5">
      <c r="A549" s="272"/>
      <c r="B549" s="272"/>
      <c r="C549" s="272" t="s">
        <v>808</v>
      </c>
      <c r="D549" s="354" t="s">
        <v>809</v>
      </c>
      <c r="E549" s="369">
        <v>113.5</v>
      </c>
    </row>
    <row r="550" spans="1:5">
      <c r="A550" s="272"/>
      <c r="B550" s="272"/>
      <c r="C550" s="272" t="s">
        <v>810</v>
      </c>
      <c r="D550" s="354" t="s">
        <v>811</v>
      </c>
      <c r="E550" s="369">
        <v>113.5</v>
      </c>
    </row>
    <row r="551" spans="1:5" ht="38.25">
      <c r="A551" s="272"/>
      <c r="B551" s="272" t="s">
        <v>918</v>
      </c>
      <c r="C551" s="272"/>
      <c r="D551" s="354" t="s">
        <v>919</v>
      </c>
      <c r="E551" s="369">
        <v>6.1</v>
      </c>
    </row>
    <row r="552" spans="1:5">
      <c r="A552" s="272"/>
      <c r="B552" s="272"/>
      <c r="C552" s="272" t="s">
        <v>808</v>
      </c>
      <c r="D552" s="354" t="s">
        <v>809</v>
      </c>
      <c r="E552" s="369">
        <v>6.1</v>
      </c>
    </row>
    <row r="553" spans="1:5">
      <c r="A553" s="272"/>
      <c r="B553" s="272"/>
      <c r="C553" s="272" t="s">
        <v>810</v>
      </c>
      <c r="D553" s="354" t="s">
        <v>811</v>
      </c>
      <c r="E553" s="369">
        <v>6.1</v>
      </c>
    </row>
    <row r="554" spans="1:5" ht="25.5">
      <c r="A554" s="272"/>
      <c r="B554" s="272" t="s">
        <v>920</v>
      </c>
      <c r="C554" s="272"/>
      <c r="D554" s="354" t="s">
        <v>921</v>
      </c>
      <c r="E554" s="369">
        <v>72</v>
      </c>
    </row>
    <row r="555" spans="1:5">
      <c r="A555" s="272"/>
      <c r="B555" s="272"/>
      <c r="C555" s="272" t="s">
        <v>808</v>
      </c>
      <c r="D555" s="354" t="s">
        <v>809</v>
      </c>
      <c r="E555" s="369">
        <v>72</v>
      </c>
    </row>
    <row r="556" spans="1:5">
      <c r="A556" s="272"/>
      <c r="B556" s="272"/>
      <c r="C556" s="272" t="s">
        <v>810</v>
      </c>
      <c r="D556" s="354" t="s">
        <v>811</v>
      </c>
      <c r="E556" s="369">
        <v>72</v>
      </c>
    </row>
    <row r="557" spans="1:5" ht="38.25">
      <c r="A557" s="272"/>
      <c r="B557" s="272" t="s">
        <v>1067</v>
      </c>
      <c r="C557" s="272"/>
      <c r="D557" s="354" t="s">
        <v>1068</v>
      </c>
      <c r="E557" s="369">
        <v>614.29999999999995</v>
      </c>
    </row>
    <row r="558" spans="1:5">
      <c r="A558" s="272"/>
      <c r="B558" s="272"/>
      <c r="C558" s="272" t="s">
        <v>808</v>
      </c>
      <c r="D558" s="354" t="s">
        <v>809</v>
      </c>
      <c r="E558" s="369">
        <v>614.29999999999995</v>
      </c>
    </row>
    <row r="559" spans="1:5" ht="25.5">
      <c r="A559" s="272"/>
      <c r="B559" s="272"/>
      <c r="C559" s="272" t="s">
        <v>880</v>
      </c>
      <c r="D559" s="354" t="s">
        <v>1062</v>
      </c>
      <c r="E559" s="369">
        <v>614.29999999999995</v>
      </c>
    </row>
    <row r="560" spans="1:5" ht="25.5">
      <c r="A560" s="272"/>
      <c r="B560" s="272" t="s">
        <v>816</v>
      </c>
      <c r="C560" s="272"/>
      <c r="D560" s="354" t="s">
        <v>854</v>
      </c>
      <c r="E560" s="369">
        <v>683.1</v>
      </c>
    </row>
    <row r="561" spans="1:5" ht="25.5">
      <c r="A561" s="272"/>
      <c r="B561" s="272" t="s">
        <v>855</v>
      </c>
      <c r="C561" s="272"/>
      <c r="D561" s="354" t="s">
        <v>856</v>
      </c>
      <c r="E561" s="369">
        <v>683.1</v>
      </c>
    </row>
    <row r="562" spans="1:5">
      <c r="A562" s="272"/>
      <c r="B562" s="272"/>
      <c r="C562" s="272" t="s">
        <v>808</v>
      </c>
      <c r="D562" s="354" t="s">
        <v>809</v>
      </c>
      <c r="E562" s="369">
        <v>683.1</v>
      </c>
    </row>
    <row r="563" spans="1:5">
      <c r="A563" s="272"/>
      <c r="B563" s="272"/>
      <c r="C563" s="272" t="s">
        <v>810</v>
      </c>
      <c r="D563" s="354" t="s">
        <v>811</v>
      </c>
      <c r="E563" s="369">
        <v>683.1</v>
      </c>
    </row>
    <row r="564" spans="1:5">
      <c r="A564" s="272"/>
      <c r="B564" s="272" t="s">
        <v>387</v>
      </c>
      <c r="C564" s="272"/>
      <c r="D564" s="354" t="s">
        <v>386</v>
      </c>
      <c r="E564" s="369">
        <v>6564</v>
      </c>
    </row>
    <row r="565" spans="1:5" ht="25.5">
      <c r="A565" s="272"/>
      <c r="B565" s="272" t="s">
        <v>385</v>
      </c>
      <c r="C565" s="272"/>
      <c r="D565" s="354" t="s">
        <v>384</v>
      </c>
      <c r="E565" s="369">
        <v>6564</v>
      </c>
    </row>
    <row r="566" spans="1:5">
      <c r="A566" s="272"/>
      <c r="B566" s="272" t="s">
        <v>865</v>
      </c>
      <c r="C566" s="272"/>
      <c r="D566" s="354" t="s">
        <v>866</v>
      </c>
      <c r="E566" s="369">
        <v>6564</v>
      </c>
    </row>
    <row r="567" spans="1:5">
      <c r="A567" s="272"/>
      <c r="B567" s="272"/>
      <c r="C567" s="272" t="s">
        <v>834</v>
      </c>
      <c r="D567" s="354" t="s">
        <v>386</v>
      </c>
      <c r="E567" s="369">
        <v>6564</v>
      </c>
    </row>
    <row r="568" spans="1:5">
      <c r="A568" s="272"/>
      <c r="B568" s="272"/>
      <c r="C568" s="272" t="s">
        <v>835</v>
      </c>
      <c r="D568" s="354" t="s">
        <v>86</v>
      </c>
      <c r="E568" s="369">
        <v>6564</v>
      </c>
    </row>
    <row r="569" spans="1:5">
      <c r="A569" s="272" t="s">
        <v>376</v>
      </c>
      <c r="B569" s="272"/>
      <c r="C569" s="272"/>
      <c r="D569" s="270" t="s">
        <v>375</v>
      </c>
      <c r="E569" s="369">
        <v>61293.7</v>
      </c>
    </row>
    <row r="570" spans="1:5">
      <c r="A570" s="272"/>
      <c r="B570" s="272" t="s">
        <v>374</v>
      </c>
      <c r="C570" s="272"/>
      <c r="D570" s="354" t="s">
        <v>373</v>
      </c>
      <c r="E570" s="369">
        <v>36140</v>
      </c>
    </row>
    <row r="571" spans="1:5" ht="38.25">
      <c r="A571" s="272"/>
      <c r="B571" s="272" t="s">
        <v>372</v>
      </c>
      <c r="C571" s="272"/>
      <c r="D571" s="354" t="s">
        <v>371</v>
      </c>
      <c r="E571" s="369">
        <v>35186.5</v>
      </c>
    </row>
    <row r="572" spans="1:5" ht="38.25">
      <c r="A572" s="272"/>
      <c r="B572" s="272" t="s">
        <v>1069</v>
      </c>
      <c r="C572" s="272"/>
      <c r="D572" s="354" t="s">
        <v>1070</v>
      </c>
      <c r="E572" s="369">
        <v>25745.5</v>
      </c>
    </row>
    <row r="573" spans="1:5">
      <c r="A573" s="272"/>
      <c r="B573" s="272"/>
      <c r="C573" s="272" t="s">
        <v>808</v>
      </c>
      <c r="D573" s="354" t="s">
        <v>809</v>
      </c>
      <c r="E573" s="369">
        <v>25745.5</v>
      </c>
    </row>
    <row r="574" spans="1:5" ht="25.5">
      <c r="A574" s="272"/>
      <c r="B574" s="272"/>
      <c r="C574" s="272" t="s">
        <v>880</v>
      </c>
      <c r="D574" s="354" t="s">
        <v>1062</v>
      </c>
      <c r="E574" s="369">
        <v>25745.5</v>
      </c>
    </row>
    <row r="575" spans="1:5" ht="38.25">
      <c r="A575" s="272"/>
      <c r="B575" s="272" t="s">
        <v>370</v>
      </c>
      <c r="C575" s="272"/>
      <c r="D575" s="354" t="s">
        <v>369</v>
      </c>
      <c r="E575" s="369">
        <v>9441</v>
      </c>
    </row>
    <row r="576" spans="1:5">
      <c r="A576" s="272"/>
      <c r="B576" s="272"/>
      <c r="C576" s="272" t="s">
        <v>368</v>
      </c>
      <c r="D576" s="354" t="s">
        <v>367</v>
      </c>
      <c r="E576" s="369">
        <v>9441</v>
      </c>
    </row>
    <row r="577" spans="1:5">
      <c r="A577" s="272"/>
      <c r="B577" s="272"/>
      <c r="C577" s="272" t="s">
        <v>366</v>
      </c>
      <c r="D577" s="354" t="s">
        <v>365</v>
      </c>
      <c r="E577" s="369">
        <v>9441</v>
      </c>
    </row>
    <row r="578" spans="1:5" ht="38.25">
      <c r="A578" s="272"/>
      <c r="B578" s="272" t="s">
        <v>1071</v>
      </c>
      <c r="C578" s="272"/>
      <c r="D578" s="354" t="s">
        <v>1072</v>
      </c>
      <c r="E578" s="369">
        <v>953.5</v>
      </c>
    </row>
    <row r="579" spans="1:5" ht="38.25">
      <c r="A579" s="272"/>
      <c r="B579" s="272" t="s">
        <v>1073</v>
      </c>
      <c r="C579" s="272"/>
      <c r="D579" s="354" t="s">
        <v>1074</v>
      </c>
      <c r="E579" s="369">
        <v>953.5</v>
      </c>
    </row>
    <row r="580" spans="1:5">
      <c r="A580" s="272"/>
      <c r="B580" s="272"/>
      <c r="C580" s="272" t="s">
        <v>808</v>
      </c>
      <c r="D580" s="354" t="s">
        <v>809</v>
      </c>
      <c r="E580" s="369">
        <v>953.5</v>
      </c>
    </row>
    <row r="581" spans="1:5" ht="25.5">
      <c r="A581" s="272"/>
      <c r="B581" s="272"/>
      <c r="C581" s="272" t="s">
        <v>880</v>
      </c>
      <c r="D581" s="354" t="s">
        <v>881</v>
      </c>
      <c r="E581" s="369">
        <v>953.5</v>
      </c>
    </row>
    <row r="582" spans="1:5">
      <c r="A582" s="272"/>
      <c r="B582" s="272" t="s">
        <v>387</v>
      </c>
      <c r="C582" s="272"/>
      <c r="D582" s="354" t="s">
        <v>386</v>
      </c>
      <c r="E582" s="369">
        <v>25153.7</v>
      </c>
    </row>
    <row r="583" spans="1:5" ht="25.5">
      <c r="A583" s="272"/>
      <c r="B583" s="272" t="s">
        <v>773</v>
      </c>
      <c r="C583" s="272"/>
      <c r="D583" s="354" t="s">
        <v>774</v>
      </c>
      <c r="E583" s="369">
        <v>25153.7</v>
      </c>
    </row>
    <row r="584" spans="1:5" ht="51">
      <c r="A584" s="272"/>
      <c r="B584" s="272" t="s">
        <v>893</v>
      </c>
      <c r="C584" s="272"/>
      <c r="D584" s="354" t="s">
        <v>894</v>
      </c>
      <c r="E584" s="369">
        <v>25153.7</v>
      </c>
    </row>
    <row r="585" spans="1:5">
      <c r="A585" s="272"/>
      <c r="B585" s="272"/>
      <c r="C585" s="272" t="s">
        <v>808</v>
      </c>
      <c r="D585" s="354" t="s">
        <v>809</v>
      </c>
      <c r="E585" s="369">
        <v>25153.7</v>
      </c>
    </row>
    <row r="586" spans="1:5">
      <c r="A586" s="272"/>
      <c r="B586" s="272"/>
      <c r="C586" s="272" t="s">
        <v>810</v>
      </c>
      <c r="D586" s="354" t="s">
        <v>811</v>
      </c>
      <c r="E586" s="369">
        <v>25153.7</v>
      </c>
    </row>
    <row r="587" spans="1:5" s="351" customFormat="1">
      <c r="A587" s="413" t="s">
        <v>926</v>
      </c>
      <c r="B587" s="413"/>
      <c r="C587" s="413"/>
      <c r="D587" s="412" t="s">
        <v>927</v>
      </c>
      <c r="E587" s="360">
        <v>1068</v>
      </c>
    </row>
    <row r="588" spans="1:5">
      <c r="A588" s="272" t="s">
        <v>928</v>
      </c>
      <c r="B588" s="272"/>
      <c r="C588" s="272"/>
      <c r="D588" s="270" t="s">
        <v>929</v>
      </c>
      <c r="E588" s="369">
        <v>1068</v>
      </c>
    </row>
    <row r="589" spans="1:5">
      <c r="A589" s="272"/>
      <c r="B589" s="272" t="s">
        <v>930</v>
      </c>
      <c r="C589" s="272"/>
      <c r="D589" s="354" t="s">
        <v>931</v>
      </c>
      <c r="E589" s="369">
        <v>1068</v>
      </c>
    </row>
    <row r="590" spans="1:5">
      <c r="A590" s="272"/>
      <c r="B590" s="272" t="s">
        <v>932</v>
      </c>
      <c r="C590" s="272"/>
      <c r="D590" s="354" t="s">
        <v>933</v>
      </c>
      <c r="E590" s="369">
        <v>1068</v>
      </c>
    </row>
    <row r="591" spans="1:5">
      <c r="A591" s="272"/>
      <c r="B591" s="272"/>
      <c r="C591" s="272" t="s">
        <v>791</v>
      </c>
      <c r="D591" s="354" t="s">
        <v>792</v>
      </c>
      <c r="E591" s="369">
        <v>1068</v>
      </c>
    </row>
    <row r="592" spans="1:5">
      <c r="A592" s="272"/>
      <c r="B592" s="272"/>
      <c r="C592" s="272" t="s">
        <v>793</v>
      </c>
      <c r="D592" s="354" t="s">
        <v>794</v>
      </c>
      <c r="E592" s="369">
        <v>1068</v>
      </c>
    </row>
    <row r="593" spans="1:5" s="351" customFormat="1" ht="38.25">
      <c r="A593" s="413" t="s">
        <v>965</v>
      </c>
      <c r="B593" s="413"/>
      <c r="C593" s="413"/>
      <c r="D593" s="412" t="s">
        <v>966</v>
      </c>
      <c r="E593" s="360">
        <v>40659.599999999999</v>
      </c>
    </row>
    <row r="594" spans="1:5" ht="25.5">
      <c r="A594" s="272" t="s">
        <v>967</v>
      </c>
      <c r="B594" s="272"/>
      <c r="C594" s="272"/>
      <c r="D594" s="270" t="s">
        <v>968</v>
      </c>
      <c r="E594" s="369">
        <v>40659.599999999999</v>
      </c>
    </row>
    <row r="595" spans="1:5">
      <c r="A595" s="272"/>
      <c r="B595" s="272" t="s">
        <v>969</v>
      </c>
      <c r="C595" s="272"/>
      <c r="D595" s="354" t="s">
        <v>970</v>
      </c>
      <c r="E595" s="369">
        <v>40659.599999999999</v>
      </c>
    </row>
    <row r="596" spans="1:5" ht="25.5">
      <c r="A596" s="272"/>
      <c r="B596" s="272" t="s">
        <v>971</v>
      </c>
      <c r="C596" s="272"/>
      <c r="D596" s="354" t="s">
        <v>972</v>
      </c>
      <c r="E596" s="369">
        <v>40659.599999999999</v>
      </c>
    </row>
    <row r="597" spans="1:5">
      <c r="A597" s="272"/>
      <c r="B597" s="272"/>
      <c r="C597" s="272" t="s">
        <v>834</v>
      </c>
      <c r="D597" s="354" t="s">
        <v>386</v>
      </c>
      <c r="E597" s="369">
        <v>40659.599999999999</v>
      </c>
    </row>
    <row r="598" spans="1:5">
      <c r="A598" s="272"/>
      <c r="B598" s="272"/>
      <c r="C598" s="272" t="s">
        <v>973</v>
      </c>
      <c r="D598" s="354" t="s">
        <v>974</v>
      </c>
      <c r="E598" s="369">
        <v>40659.599999999999</v>
      </c>
    </row>
    <row r="599" spans="1:5" s="351" customFormat="1" ht="15" customHeight="1">
      <c r="A599" s="440" t="s">
        <v>364</v>
      </c>
      <c r="B599" s="440"/>
      <c r="C599" s="440"/>
      <c r="D599" s="440"/>
      <c r="E599" s="360">
        <v>1769823.4080000003</v>
      </c>
    </row>
  </sheetData>
  <mergeCells count="11">
    <mergeCell ref="A599:D599"/>
    <mergeCell ref="D1:E1"/>
    <mergeCell ref="D2:E2"/>
    <mergeCell ref="D3:E3"/>
    <mergeCell ref="D4:E4"/>
    <mergeCell ref="A5:E5"/>
    <mergeCell ref="A7:A8"/>
    <mergeCell ref="B7:B8"/>
    <mergeCell ref="C7:C8"/>
    <mergeCell ref="D7:D8"/>
    <mergeCell ref="E7:E8"/>
  </mergeCells>
  <pageMargins left="0.98425196850393704" right="0.39370078740157483" top="0.59055118110236227" bottom="0.59055118110236227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548"/>
  <sheetViews>
    <sheetView workbookViewId="0">
      <selection activeCell="C549" sqref="C549"/>
    </sheetView>
  </sheetViews>
  <sheetFormatPr defaultRowHeight="12.75"/>
  <cols>
    <col min="1" max="1" width="5.5703125" customWidth="1"/>
    <col min="2" max="2" width="7.140625" customWidth="1"/>
    <col min="3" max="3" width="4.42578125" customWidth="1"/>
    <col min="4" max="4" width="58.7109375" customWidth="1"/>
    <col min="5" max="5" width="12.42578125" customWidth="1"/>
    <col min="6" max="6" width="12.140625" customWidth="1"/>
  </cols>
  <sheetData>
    <row r="1" spans="1:6" s="134" customFormat="1" ht="15.75">
      <c r="A1" s="411"/>
      <c r="B1" s="411"/>
      <c r="C1" s="411"/>
      <c r="D1" s="441" t="s">
        <v>1085</v>
      </c>
      <c r="E1" s="441"/>
      <c r="F1" s="441"/>
    </row>
    <row r="2" spans="1:6" s="134" customFormat="1" ht="15.75">
      <c r="A2" s="411"/>
      <c r="B2" s="411"/>
      <c r="C2" s="411"/>
      <c r="D2" s="441" t="s">
        <v>220</v>
      </c>
      <c r="E2" s="441"/>
      <c r="F2" s="441"/>
    </row>
    <row r="3" spans="1:6" s="134" customFormat="1" ht="15.75">
      <c r="A3" s="411"/>
      <c r="B3" s="411"/>
      <c r="C3" s="411"/>
      <c r="D3" s="441" t="s">
        <v>221</v>
      </c>
      <c r="E3" s="441"/>
      <c r="F3" s="441"/>
    </row>
    <row r="4" spans="1:6" s="134" customFormat="1" ht="15.75">
      <c r="A4" s="411"/>
      <c r="B4" s="411"/>
      <c r="C4" s="411"/>
      <c r="D4" s="441" t="s">
        <v>1088</v>
      </c>
      <c r="E4" s="441"/>
      <c r="F4" s="441"/>
    </row>
    <row r="5" spans="1:6" ht="76.5" customHeight="1">
      <c r="A5" s="436" t="s">
        <v>1089</v>
      </c>
      <c r="B5" s="436"/>
      <c r="C5" s="436"/>
      <c r="D5" s="436"/>
      <c r="E5" s="436"/>
      <c r="F5" s="436"/>
    </row>
    <row r="6" spans="1:6">
      <c r="A6" s="410"/>
      <c r="B6" s="410"/>
      <c r="C6" s="410"/>
      <c r="D6" s="410"/>
      <c r="E6" s="410"/>
      <c r="F6" s="410"/>
    </row>
    <row r="7" spans="1:6" ht="12.75" customHeight="1">
      <c r="A7" s="442" t="s">
        <v>412</v>
      </c>
      <c r="B7" s="443" t="s">
        <v>1084</v>
      </c>
      <c r="C7" s="443" t="s">
        <v>414</v>
      </c>
      <c r="D7" s="444" t="s">
        <v>1082</v>
      </c>
      <c r="E7" s="446" t="s">
        <v>422</v>
      </c>
      <c r="F7" s="447"/>
    </row>
    <row r="8" spans="1:6">
      <c r="A8" s="442"/>
      <c r="B8" s="443"/>
      <c r="C8" s="443"/>
      <c r="D8" s="444"/>
      <c r="E8" s="101" t="s">
        <v>202</v>
      </c>
      <c r="F8" s="101" t="s">
        <v>280</v>
      </c>
    </row>
    <row r="9" spans="1:6" s="351" customFormat="1">
      <c r="A9" s="413" t="s">
        <v>934</v>
      </c>
      <c r="B9" s="413"/>
      <c r="C9" s="413"/>
      <c r="D9" s="412" t="s">
        <v>935</v>
      </c>
      <c r="E9" s="360">
        <v>102332.692</v>
      </c>
      <c r="F9" s="360">
        <v>222666.4</v>
      </c>
    </row>
    <row r="10" spans="1:6" ht="25.5">
      <c r="A10" s="272" t="s">
        <v>1004</v>
      </c>
      <c r="B10" s="272"/>
      <c r="C10" s="272"/>
      <c r="D10" s="270" t="s">
        <v>1005</v>
      </c>
      <c r="E10" s="369">
        <v>2019.7</v>
      </c>
      <c r="F10" s="369">
        <v>2019.7</v>
      </c>
    </row>
    <row r="11" spans="1:6">
      <c r="A11" s="272"/>
      <c r="B11" s="272" t="s">
        <v>783</v>
      </c>
      <c r="C11" s="272"/>
      <c r="D11" s="354" t="s">
        <v>784</v>
      </c>
      <c r="E11" s="369">
        <v>2019.7</v>
      </c>
      <c r="F11" s="369">
        <v>2019.7</v>
      </c>
    </row>
    <row r="12" spans="1:6">
      <c r="A12" s="272"/>
      <c r="B12" s="272" t="s">
        <v>1006</v>
      </c>
      <c r="C12" s="272"/>
      <c r="D12" s="354" t="s">
        <v>1007</v>
      </c>
      <c r="E12" s="369">
        <v>2019.7</v>
      </c>
      <c r="F12" s="369">
        <v>2019.7</v>
      </c>
    </row>
    <row r="13" spans="1:6" ht="25.5">
      <c r="A13" s="272"/>
      <c r="B13" s="272"/>
      <c r="C13" s="272" t="s">
        <v>787</v>
      </c>
      <c r="D13" s="354" t="s">
        <v>788</v>
      </c>
      <c r="E13" s="369">
        <v>2019.7</v>
      </c>
      <c r="F13" s="369">
        <v>2019.7</v>
      </c>
    </row>
    <row r="14" spans="1:6">
      <c r="A14" s="272"/>
      <c r="B14" s="272"/>
      <c r="C14" s="272" t="s">
        <v>789</v>
      </c>
      <c r="D14" s="354" t="s">
        <v>790</v>
      </c>
      <c r="E14" s="369">
        <v>2019.7</v>
      </c>
      <c r="F14" s="369">
        <v>2019.7</v>
      </c>
    </row>
    <row r="15" spans="1:6" ht="38.25">
      <c r="A15" s="272" t="s">
        <v>1075</v>
      </c>
      <c r="B15" s="272"/>
      <c r="C15" s="272"/>
      <c r="D15" s="270" t="s">
        <v>1076</v>
      </c>
      <c r="E15" s="369">
        <v>3707.1</v>
      </c>
      <c r="F15" s="369">
        <v>3689.5</v>
      </c>
    </row>
    <row r="16" spans="1:6">
      <c r="A16" s="272"/>
      <c r="B16" s="272" t="s">
        <v>783</v>
      </c>
      <c r="C16" s="272"/>
      <c r="D16" s="354" t="s">
        <v>784</v>
      </c>
      <c r="E16" s="369">
        <v>3689.5</v>
      </c>
      <c r="F16" s="369">
        <v>3689.5</v>
      </c>
    </row>
    <row r="17" spans="1:6">
      <c r="A17" s="272"/>
      <c r="B17" s="272" t="s">
        <v>785</v>
      </c>
      <c r="C17" s="272"/>
      <c r="D17" s="354" t="s">
        <v>786</v>
      </c>
      <c r="E17" s="369">
        <v>2576.3000000000002</v>
      </c>
      <c r="F17" s="369">
        <v>2576.3000000000002</v>
      </c>
    </row>
    <row r="18" spans="1:6" ht="25.5">
      <c r="A18" s="272"/>
      <c r="B18" s="272"/>
      <c r="C18" s="272" t="s">
        <v>787</v>
      </c>
      <c r="D18" s="354" t="s">
        <v>788</v>
      </c>
      <c r="E18" s="369">
        <v>2187.4</v>
      </c>
      <c r="F18" s="369">
        <v>2187.4</v>
      </c>
    </row>
    <row r="19" spans="1:6">
      <c r="A19" s="272"/>
      <c r="B19" s="272"/>
      <c r="C19" s="272" t="s">
        <v>789</v>
      </c>
      <c r="D19" s="354" t="s">
        <v>790</v>
      </c>
      <c r="E19" s="369">
        <v>2187.4</v>
      </c>
      <c r="F19" s="369">
        <v>2187.4</v>
      </c>
    </row>
    <row r="20" spans="1:6">
      <c r="A20" s="272"/>
      <c r="B20" s="272"/>
      <c r="C20" s="272" t="s">
        <v>791</v>
      </c>
      <c r="D20" s="354" t="s">
        <v>792</v>
      </c>
      <c r="E20" s="369">
        <v>383.40000000000003</v>
      </c>
      <c r="F20" s="369">
        <v>383.40000000000003</v>
      </c>
    </row>
    <row r="21" spans="1:6">
      <c r="A21" s="272"/>
      <c r="B21" s="272"/>
      <c r="C21" s="272" t="s">
        <v>793</v>
      </c>
      <c r="D21" s="354" t="s">
        <v>794</v>
      </c>
      <c r="E21" s="369">
        <v>383.40000000000003</v>
      </c>
      <c r="F21" s="369">
        <v>383.40000000000003</v>
      </c>
    </row>
    <row r="22" spans="1:6">
      <c r="A22" s="272"/>
      <c r="B22" s="272"/>
      <c r="C22" s="272" t="s">
        <v>795</v>
      </c>
      <c r="D22" s="354" t="s">
        <v>796</v>
      </c>
      <c r="E22" s="369">
        <v>5.5</v>
      </c>
      <c r="F22" s="369">
        <v>5.5</v>
      </c>
    </row>
    <row r="23" spans="1:6" ht="25.5">
      <c r="A23" s="272"/>
      <c r="B23" s="272"/>
      <c r="C23" s="272" t="s">
        <v>797</v>
      </c>
      <c r="D23" s="354" t="s">
        <v>798</v>
      </c>
      <c r="E23" s="369">
        <v>5.5</v>
      </c>
      <c r="F23" s="369">
        <v>5.5</v>
      </c>
    </row>
    <row r="24" spans="1:6">
      <c r="A24" s="272"/>
      <c r="B24" s="272" t="s">
        <v>1077</v>
      </c>
      <c r="C24" s="272"/>
      <c r="D24" s="354" t="s">
        <v>1078</v>
      </c>
      <c r="E24" s="369">
        <v>1113.2</v>
      </c>
      <c r="F24" s="369">
        <v>1113.2</v>
      </c>
    </row>
    <row r="25" spans="1:6">
      <c r="A25" s="272"/>
      <c r="B25" s="272"/>
      <c r="C25" s="272" t="s">
        <v>791</v>
      </c>
      <c r="D25" s="354" t="s">
        <v>792</v>
      </c>
      <c r="E25" s="369">
        <v>1113.2</v>
      </c>
      <c r="F25" s="369">
        <v>1113.2</v>
      </c>
    </row>
    <row r="26" spans="1:6">
      <c r="A26" s="272"/>
      <c r="B26" s="272"/>
      <c r="C26" s="272" t="s">
        <v>793</v>
      </c>
      <c r="D26" s="354" t="s">
        <v>794</v>
      </c>
      <c r="E26" s="369">
        <v>1113.2</v>
      </c>
      <c r="F26" s="369">
        <v>1113.2</v>
      </c>
    </row>
    <row r="27" spans="1:6">
      <c r="A27" s="272"/>
      <c r="B27" s="272" t="s">
        <v>401</v>
      </c>
      <c r="C27" s="272"/>
      <c r="D27" s="354" t="s">
        <v>400</v>
      </c>
      <c r="E27" s="369">
        <v>17.600000000000001</v>
      </c>
      <c r="F27" s="369"/>
    </row>
    <row r="28" spans="1:6" ht="38.25">
      <c r="A28" s="272"/>
      <c r="B28" s="272" t="s">
        <v>803</v>
      </c>
      <c r="C28" s="272"/>
      <c r="D28" s="354" t="s">
        <v>804</v>
      </c>
      <c r="E28" s="369">
        <v>17.600000000000001</v>
      </c>
      <c r="F28" s="369"/>
    </row>
    <row r="29" spans="1:6" ht="25.5">
      <c r="A29" s="272"/>
      <c r="B29" s="272"/>
      <c r="C29" s="272" t="s">
        <v>787</v>
      </c>
      <c r="D29" s="354" t="s">
        <v>788</v>
      </c>
      <c r="E29" s="369">
        <v>17.600000000000001</v>
      </c>
      <c r="F29" s="369"/>
    </row>
    <row r="30" spans="1:6">
      <c r="A30" s="272"/>
      <c r="B30" s="272"/>
      <c r="C30" s="272" t="s">
        <v>789</v>
      </c>
      <c r="D30" s="354" t="s">
        <v>790</v>
      </c>
      <c r="E30" s="369">
        <v>17.600000000000001</v>
      </c>
      <c r="F30" s="369"/>
    </row>
    <row r="31" spans="1:6" ht="38.25">
      <c r="A31" s="272" t="s">
        <v>1008</v>
      </c>
      <c r="B31" s="272"/>
      <c r="C31" s="272"/>
      <c r="D31" s="270" t="s">
        <v>1009</v>
      </c>
      <c r="E31" s="369">
        <v>41755.899999999994</v>
      </c>
      <c r="F31" s="369">
        <v>41753.699999999997</v>
      </c>
    </row>
    <row r="32" spans="1:6">
      <c r="A32" s="272"/>
      <c r="B32" s="272" t="s">
        <v>783</v>
      </c>
      <c r="C32" s="272"/>
      <c r="D32" s="354" t="s">
        <v>784</v>
      </c>
      <c r="E32" s="369">
        <v>39243.799999999996</v>
      </c>
      <c r="F32" s="369">
        <v>39441.599999999999</v>
      </c>
    </row>
    <row r="33" spans="1:6">
      <c r="A33" s="272"/>
      <c r="B33" s="272" t="s">
        <v>785</v>
      </c>
      <c r="C33" s="272"/>
      <c r="D33" s="354" t="s">
        <v>786</v>
      </c>
      <c r="E33" s="369">
        <v>39243.799999999996</v>
      </c>
      <c r="F33" s="369">
        <v>39441.599999999999</v>
      </c>
    </row>
    <row r="34" spans="1:6" ht="25.5">
      <c r="A34" s="272"/>
      <c r="B34" s="272"/>
      <c r="C34" s="272" t="s">
        <v>787</v>
      </c>
      <c r="D34" s="354" t="s">
        <v>788</v>
      </c>
      <c r="E34" s="369">
        <v>31446.7</v>
      </c>
      <c r="F34" s="369">
        <v>31446.7</v>
      </c>
    </row>
    <row r="35" spans="1:6">
      <c r="A35" s="272"/>
      <c r="B35" s="272"/>
      <c r="C35" s="272" t="s">
        <v>789</v>
      </c>
      <c r="D35" s="354" t="s">
        <v>790</v>
      </c>
      <c r="E35" s="369">
        <v>31446.7</v>
      </c>
      <c r="F35" s="369">
        <v>31446.7</v>
      </c>
    </row>
    <row r="36" spans="1:6">
      <c r="A36" s="272"/>
      <c r="B36" s="272"/>
      <c r="C36" s="272" t="s">
        <v>791</v>
      </c>
      <c r="D36" s="354" t="s">
        <v>792</v>
      </c>
      <c r="E36" s="369">
        <v>7692.5</v>
      </c>
      <c r="F36" s="369">
        <v>7908.9000000000005</v>
      </c>
    </row>
    <row r="37" spans="1:6">
      <c r="A37" s="272"/>
      <c r="B37" s="272"/>
      <c r="C37" s="272" t="s">
        <v>793</v>
      </c>
      <c r="D37" s="354" t="s">
        <v>794</v>
      </c>
      <c r="E37" s="369">
        <v>7692.5</v>
      </c>
      <c r="F37" s="369">
        <v>7908.9000000000005</v>
      </c>
    </row>
    <row r="38" spans="1:6">
      <c r="A38" s="272"/>
      <c r="B38" s="272"/>
      <c r="C38" s="272" t="s">
        <v>795</v>
      </c>
      <c r="D38" s="354" t="s">
        <v>796</v>
      </c>
      <c r="E38" s="369">
        <v>104.6</v>
      </c>
      <c r="F38" s="369">
        <v>86</v>
      </c>
    </row>
    <row r="39" spans="1:6" ht="25.5">
      <c r="A39" s="272"/>
      <c r="B39" s="272"/>
      <c r="C39" s="272" t="s">
        <v>797</v>
      </c>
      <c r="D39" s="354" t="s">
        <v>798</v>
      </c>
      <c r="E39" s="369">
        <v>104.6</v>
      </c>
      <c r="F39" s="369">
        <v>86</v>
      </c>
    </row>
    <row r="40" spans="1:6">
      <c r="A40" s="272"/>
      <c r="B40" s="272" t="s">
        <v>387</v>
      </c>
      <c r="C40" s="272"/>
      <c r="D40" s="354" t="s">
        <v>386</v>
      </c>
      <c r="E40" s="369">
        <v>2312.1</v>
      </c>
      <c r="F40" s="369">
        <v>2312.1</v>
      </c>
    </row>
    <row r="41" spans="1:6" ht="25.5">
      <c r="A41" s="272"/>
      <c r="B41" s="272" t="s">
        <v>773</v>
      </c>
      <c r="C41" s="272"/>
      <c r="D41" s="354" t="s">
        <v>774</v>
      </c>
      <c r="E41" s="369">
        <v>2312.1</v>
      </c>
      <c r="F41" s="369">
        <v>2312.1</v>
      </c>
    </row>
    <row r="42" spans="1:6">
      <c r="A42" s="272"/>
      <c r="B42" s="272" t="s">
        <v>1010</v>
      </c>
      <c r="C42" s="272"/>
      <c r="D42" s="354" t="s">
        <v>1011</v>
      </c>
      <c r="E42" s="369">
        <v>20.8</v>
      </c>
      <c r="F42" s="369">
        <v>20.8</v>
      </c>
    </row>
    <row r="43" spans="1:6">
      <c r="A43" s="272"/>
      <c r="B43" s="272"/>
      <c r="C43" s="272" t="s">
        <v>791</v>
      </c>
      <c r="D43" s="354" t="s">
        <v>792</v>
      </c>
      <c r="E43" s="369">
        <v>20.8</v>
      </c>
      <c r="F43" s="369">
        <v>20.8</v>
      </c>
    </row>
    <row r="44" spans="1:6">
      <c r="A44" s="272"/>
      <c r="B44" s="272"/>
      <c r="C44" s="272" t="s">
        <v>793</v>
      </c>
      <c r="D44" s="354" t="s">
        <v>794</v>
      </c>
      <c r="E44" s="369">
        <v>20.8</v>
      </c>
      <c r="F44" s="369">
        <v>20.8</v>
      </c>
    </row>
    <row r="45" spans="1:6" ht="25.5">
      <c r="A45" s="272"/>
      <c r="B45" s="272" t="s">
        <v>1012</v>
      </c>
      <c r="C45" s="272"/>
      <c r="D45" s="354" t="s">
        <v>1013</v>
      </c>
      <c r="E45" s="369">
        <v>2269.7999999999997</v>
      </c>
      <c r="F45" s="369">
        <v>2269.7999999999997</v>
      </c>
    </row>
    <row r="46" spans="1:6" ht="25.5">
      <c r="A46" s="272"/>
      <c r="B46" s="272"/>
      <c r="C46" s="272" t="s">
        <v>787</v>
      </c>
      <c r="D46" s="354" t="s">
        <v>788</v>
      </c>
      <c r="E46" s="369">
        <v>1846.1</v>
      </c>
      <c r="F46" s="369">
        <v>1846.1</v>
      </c>
    </row>
    <row r="47" spans="1:6">
      <c r="A47" s="272"/>
      <c r="B47" s="272"/>
      <c r="C47" s="272" t="s">
        <v>789</v>
      </c>
      <c r="D47" s="354" t="s">
        <v>790</v>
      </c>
      <c r="E47" s="369">
        <v>1846.1</v>
      </c>
      <c r="F47" s="369">
        <v>1846.1</v>
      </c>
    </row>
    <row r="48" spans="1:6">
      <c r="A48" s="272"/>
      <c r="B48" s="272"/>
      <c r="C48" s="272" t="s">
        <v>791</v>
      </c>
      <c r="D48" s="354" t="s">
        <v>792</v>
      </c>
      <c r="E48" s="369">
        <v>423.7</v>
      </c>
      <c r="F48" s="369">
        <v>423.7</v>
      </c>
    </row>
    <row r="49" spans="1:6">
      <c r="A49" s="272"/>
      <c r="B49" s="272"/>
      <c r="C49" s="272" t="s">
        <v>793</v>
      </c>
      <c r="D49" s="354" t="s">
        <v>794</v>
      </c>
      <c r="E49" s="369">
        <v>423.7</v>
      </c>
      <c r="F49" s="369">
        <v>423.7</v>
      </c>
    </row>
    <row r="50" spans="1:6" ht="50.25" customHeight="1">
      <c r="A50" s="272"/>
      <c r="B50" s="272" t="s">
        <v>1014</v>
      </c>
      <c r="C50" s="272"/>
      <c r="D50" s="354" t="s">
        <v>1015</v>
      </c>
      <c r="E50" s="369">
        <v>19.5</v>
      </c>
      <c r="F50" s="369">
        <v>19.5</v>
      </c>
    </row>
    <row r="51" spans="1:6" ht="25.5">
      <c r="A51" s="272"/>
      <c r="B51" s="272"/>
      <c r="C51" s="272" t="s">
        <v>787</v>
      </c>
      <c r="D51" s="354" t="s">
        <v>788</v>
      </c>
      <c r="E51" s="369">
        <v>19.5</v>
      </c>
      <c r="F51" s="369">
        <v>19.5</v>
      </c>
    </row>
    <row r="52" spans="1:6">
      <c r="A52" s="272"/>
      <c r="B52" s="272"/>
      <c r="C52" s="272" t="s">
        <v>789</v>
      </c>
      <c r="D52" s="354" t="s">
        <v>790</v>
      </c>
      <c r="E52" s="369">
        <v>19.5</v>
      </c>
      <c r="F52" s="369">
        <v>19.5</v>
      </c>
    </row>
    <row r="53" spans="1:6" ht="51">
      <c r="A53" s="272"/>
      <c r="B53" s="272" t="s">
        <v>1016</v>
      </c>
      <c r="C53" s="272"/>
      <c r="D53" s="354" t="s">
        <v>1017</v>
      </c>
      <c r="E53" s="369">
        <v>2</v>
      </c>
      <c r="F53" s="369">
        <v>2</v>
      </c>
    </row>
    <row r="54" spans="1:6" ht="25.5">
      <c r="A54" s="272"/>
      <c r="B54" s="272"/>
      <c r="C54" s="272" t="s">
        <v>787</v>
      </c>
      <c r="D54" s="354" t="s">
        <v>788</v>
      </c>
      <c r="E54" s="369">
        <v>2</v>
      </c>
      <c r="F54" s="369">
        <v>2</v>
      </c>
    </row>
    <row r="55" spans="1:6">
      <c r="A55" s="272"/>
      <c r="B55" s="272"/>
      <c r="C55" s="272" t="s">
        <v>789</v>
      </c>
      <c r="D55" s="354" t="s">
        <v>790</v>
      </c>
      <c r="E55" s="369">
        <v>2</v>
      </c>
      <c r="F55" s="369">
        <v>2</v>
      </c>
    </row>
    <row r="56" spans="1:6">
      <c r="A56" s="272"/>
      <c r="B56" s="272" t="s">
        <v>401</v>
      </c>
      <c r="C56" s="272"/>
      <c r="D56" s="354" t="s">
        <v>400</v>
      </c>
      <c r="E56" s="369">
        <v>200</v>
      </c>
      <c r="F56" s="369"/>
    </row>
    <row r="57" spans="1:6" ht="38.25">
      <c r="A57" s="272"/>
      <c r="B57" s="272" t="s">
        <v>803</v>
      </c>
      <c r="C57" s="272"/>
      <c r="D57" s="354" t="s">
        <v>804</v>
      </c>
      <c r="E57" s="369">
        <v>200</v>
      </c>
      <c r="F57" s="369"/>
    </row>
    <row r="58" spans="1:6" ht="25.5">
      <c r="A58" s="272"/>
      <c r="B58" s="272"/>
      <c r="C58" s="272" t="s">
        <v>787</v>
      </c>
      <c r="D58" s="354" t="s">
        <v>788</v>
      </c>
      <c r="E58" s="369">
        <v>200</v>
      </c>
      <c r="F58" s="369"/>
    </row>
    <row r="59" spans="1:6">
      <c r="A59" s="272"/>
      <c r="B59" s="272"/>
      <c r="C59" s="272" t="s">
        <v>789</v>
      </c>
      <c r="D59" s="354" t="s">
        <v>790</v>
      </c>
      <c r="E59" s="369">
        <v>200</v>
      </c>
      <c r="F59" s="369"/>
    </row>
    <row r="60" spans="1:6" ht="25.5">
      <c r="A60" s="272" t="s">
        <v>936</v>
      </c>
      <c r="B60" s="272"/>
      <c r="C60" s="272"/>
      <c r="D60" s="270" t="s">
        <v>937</v>
      </c>
      <c r="E60" s="369">
        <v>21793.191999999999</v>
      </c>
      <c r="F60" s="369">
        <v>21081.599999999999</v>
      </c>
    </row>
    <row r="61" spans="1:6">
      <c r="A61" s="272"/>
      <c r="B61" s="272" t="s">
        <v>783</v>
      </c>
      <c r="C61" s="272"/>
      <c r="D61" s="354" t="s">
        <v>784</v>
      </c>
      <c r="E61" s="369">
        <v>20547.599999999999</v>
      </c>
      <c r="F61" s="369">
        <v>20565.599999999999</v>
      </c>
    </row>
    <row r="62" spans="1:6">
      <c r="A62" s="272"/>
      <c r="B62" s="272" t="s">
        <v>785</v>
      </c>
      <c r="C62" s="272"/>
      <c r="D62" s="354" t="s">
        <v>786</v>
      </c>
      <c r="E62" s="369">
        <v>19005.3</v>
      </c>
      <c r="F62" s="369">
        <v>19023.3</v>
      </c>
    </row>
    <row r="63" spans="1:6" ht="25.5">
      <c r="A63" s="272"/>
      <c r="B63" s="272"/>
      <c r="C63" s="272" t="s">
        <v>787</v>
      </c>
      <c r="D63" s="354" t="s">
        <v>788</v>
      </c>
      <c r="E63" s="369">
        <v>17653.509999999998</v>
      </c>
      <c r="F63" s="369">
        <v>17654.91</v>
      </c>
    </row>
    <row r="64" spans="1:6">
      <c r="A64" s="272"/>
      <c r="B64" s="272"/>
      <c r="C64" s="272" t="s">
        <v>789</v>
      </c>
      <c r="D64" s="354" t="s">
        <v>790</v>
      </c>
      <c r="E64" s="369">
        <v>17653.509999999998</v>
      </c>
      <c r="F64" s="369">
        <v>17654.91</v>
      </c>
    </row>
    <row r="65" spans="1:6">
      <c r="A65" s="272"/>
      <c r="B65" s="272"/>
      <c r="C65" s="272" t="s">
        <v>791</v>
      </c>
      <c r="D65" s="354" t="s">
        <v>792</v>
      </c>
      <c r="E65" s="369">
        <v>1338.79</v>
      </c>
      <c r="F65" s="369">
        <v>1355.39</v>
      </c>
    </row>
    <row r="66" spans="1:6">
      <c r="A66" s="272"/>
      <c r="B66" s="272"/>
      <c r="C66" s="272" t="s">
        <v>793</v>
      </c>
      <c r="D66" s="354" t="s">
        <v>794</v>
      </c>
      <c r="E66" s="369">
        <v>1338.79</v>
      </c>
      <c r="F66" s="369">
        <v>1355.39</v>
      </c>
    </row>
    <row r="67" spans="1:6">
      <c r="A67" s="272"/>
      <c r="B67" s="272"/>
      <c r="C67" s="272" t="s">
        <v>795</v>
      </c>
      <c r="D67" s="354" t="s">
        <v>796</v>
      </c>
      <c r="E67" s="369">
        <v>13</v>
      </c>
      <c r="F67" s="369">
        <v>13</v>
      </c>
    </row>
    <row r="68" spans="1:6" ht="25.5">
      <c r="A68" s="272"/>
      <c r="B68" s="272"/>
      <c r="C68" s="272" t="s">
        <v>797</v>
      </c>
      <c r="D68" s="354" t="s">
        <v>798</v>
      </c>
      <c r="E68" s="369">
        <v>13</v>
      </c>
      <c r="F68" s="369">
        <v>13</v>
      </c>
    </row>
    <row r="69" spans="1:6">
      <c r="A69" s="272"/>
      <c r="B69" s="272" t="s">
        <v>1079</v>
      </c>
      <c r="C69" s="272"/>
      <c r="D69" s="354" t="s">
        <v>1080</v>
      </c>
      <c r="E69" s="369">
        <v>1542.3</v>
      </c>
      <c r="F69" s="369">
        <v>1542.3</v>
      </c>
    </row>
    <row r="70" spans="1:6" ht="25.5">
      <c r="A70" s="272"/>
      <c r="B70" s="272"/>
      <c r="C70" s="272" t="s">
        <v>787</v>
      </c>
      <c r="D70" s="354" t="s">
        <v>788</v>
      </c>
      <c r="E70" s="369">
        <v>1542.3</v>
      </c>
      <c r="F70" s="369">
        <v>1542.3</v>
      </c>
    </row>
    <row r="71" spans="1:6">
      <c r="A71" s="272"/>
      <c r="B71" s="272"/>
      <c r="C71" s="272" t="s">
        <v>789</v>
      </c>
      <c r="D71" s="354" t="s">
        <v>790</v>
      </c>
      <c r="E71" s="369">
        <v>1542.3</v>
      </c>
      <c r="F71" s="369">
        <v>1542.3</v>
      </c>
    </row>
    <row r="72" spans="1:6">
      <c r="A72" s="272"/>
      <c r="B72" s="272" t="s">
        <v>387</v>
      </c>
      <c r="C72" s="272"/>
      <c r="D72" s="354" t="s">
        <v>386</v>
      </c>
      <c r="E72" s="369">
        <v>1210.3919999999998</v>
      </c>
      <c r="F72" s="369">
        <v>516</v>
      </c>
    </row>
    <row r="73" spans="1:6" ht="25.5">
      <c r="A73" s="272"/>
      <c r="B73" s="272" t="s">
        <v>773</v>
      </c>
      <c r="C73" s="272"/>
      <c r="D73" s="354" t="s">
        <v>774</v>
      </c>
      <c r="E73" s="369">
        <v>516</v>
      </c>
      <c r="F73" s="369">
        <v>516</v>
      </c>
    </row>
    <row r="74" spans="1:6" ht="25.5">
      <c r="A74" s="272"/>
      <c r="B74" s="272" t="s">
        <v>938</v>
      </c>
      <c r="C74" s="272"/>
      <c r="D74" s="354" t="s">
        <v>939</v>
      </c>
      <c r="E74" s="369">
        <v>516</v>
      </c>
      <c r="F74" s="369">
        <v>516</v>
      </c>
    </row>
    <row r="75" spans="1:6" ht="25.5">
      <c r="A75" s="272"/>
      <c r="B75" s="272"/>
      <c r="C75" s="272" t="s">
        <v>787</v>
      </c>
      <c r="D75" s="354" t="s">
        <v>788</v>
      </c>
      <c r="E75" s="369">
        <v>461.27</v>
      </c>
      <c r="F75" s="369">
        <v>461.27</v>
      </c>
    </row>
    <row r="76" spans="1:6">
      <c r="A76" s="272"/>
      <c r="B76" s="272"/>
      <c r="C76" s="272" t="s">
        <v>789</v>
      </c>
      <c r="D76" s="354" t="s">
        <v>790</v>
      </c>
      <c r="E76" s="369">
        <v>461.27</v>
      </c>
      <c r="F76" s="369">
        <v>461.27</v>
      </c>
    </row>
    <row r="77" spans="1:6">
      <c r="A77" s="272"/>
      <c r="B77" s="272"/>
      <c r="C77" s="272" t="s">
        <v>791</v>
      </c>
      <c r="D77" s="354" t="s">
        <v>792</v>
      </c>
      <c r="E77" s="369">
        <v>52.53</v>
      </c>
      <c r="F77" s="369">
        <v>52.53</v>
      </c>
    </row>
    <row r="78" spans="1:6">
      <c r="A78" s="272"/>
      <c r="B78" s="272"/>
      <c r="C78" s="272" t="s">
        <v>793</v>
      </c>
      <c r="D78" s="354" t="s">
        <v>794</v>
      </c>
      <c r="E78" s="369">
        <v>52.53</v>
      </c>
      <c r="F78" s="369">
        <v>52.53</v>
      </c>
    </row>
    <row r="79" spans="1:6">
      <c r="A79" s="272"/>
      <c r="B79" s="272"/>
      <c r="C79" s="272" t="s">
        <v>795</v>
      </c>
      <c r="D79" s="354" t="s">
        <v>796</v>
      </c>
      <c r="E79" s="369">
        <v>2.2000000000000002</v>
      </c>
      <c r="F79" s="369">
        <v>2.2000000000000002</v>
      </c>
    </row>
    <row r="80" spans="1:6" ht="25.5">
      <c r="A80" s="272"/>
      <c r="B80" s="272"/>
      <c r="C80" s="272" t="s">
        <v>797</v>
      </c>
      <c r="D80" s="354" t="s">
        <v>798</v>
      </c>
      <c r="E80" s="369">
        <v>2.2000000000000002</v>
      </c>
      <c r="F80" s="369">
        <v>2.2000000000000002</v>
      </c>
    </row>
    <row r="81" spans="1:6" ht="25.5">
      <c r="A81" s="272"/>
      <c r="B81" s="272" t="s">
        <v>940</v>
      </c>
      <c r="C81" s="272"/>
      <c r="D81" s="354" t="s">
        <v>941</v>
      </c>
      <c r="E81" s="369">
        <v>694.39199999999994</v>
      </c>
      <c r="F81" s="369"/>
    </row>
    <row r="82" spans="1:6" ht="25.5">
      <c r="A82" s="272"/>
      <c r="B82" s="272" t="s">
        <v>942</v>
      </c>
      <c r="C82" s="272"/>
      <c r="D82" s="354" t="s">
        <v>943</v>
      </c>
      <c r="E82" s="369">
        <v>654.29999999999995</v>
      </c>
      <c r="F82" s="369"/>
    </row>
    <row r="83" spans="1:6" ht="25.5">
      <c r="A83" s="272"/>
      <c r="B83" s="272"/>
      <c r="C83" s="272" t="s">
        <v>787</v>
      </c>
      <c r="D83" s="354" t="s">
        <v>788</v>
      </c>
      <c r="E83" s="369">
        <v>644.02</v>
      </c>
      <c r="F83" s="369"/>
    </row>
    <row r="84" spans="1:6">
      <c r="A84" s="272"/>
      <c r="B84" s="272"/>
      <c r="C84" s="272" t="s">
        <v>789</v>
      </c>
      <c r="D84" s="354" t="s">
        <v>790</v>
      </c>
      <c r="E84" s="369">
        <v>644.02</v>
      </c>
      <c r="F84" s="369"/>
    </row>
    <row r="85" spans="1:6">
      <c r="A85" s="272"/>
      <c r="B85" s="272"/>
      <c r="C85" s="272" t="s">
        <v>791</v>
      </c>
      <c r="D85" s="354" t="s">
        <v>792</v>
      </c>
      <c r="E85" s="369">
        <v>9.48</v>
      </c>
      <c r="F85" s="369"/>
    </row>
    <row r="86" spans="1:6">
      <c r="A86" s="272"/>
      <c r="B86" s="272"/>
      <c r="C86" s="272" t="s">
        <v>793</v>
      </c>
      <c r="D86" s="354" t="s">
        <v>794</v>
      </c>
      <c r="E86" s="369">
        <v>9.48</v>
      </c>
      <c r="F86" s="369"/>
    </row>
    <row r="87" spans="1:6">
      <c r="A87" s="272"/>
      <c r="B87" s="272"/>
      <c r="C87" s="272" t="s">
        <v>795</v>
      </c>
      <c r="D87" s="354" t="s">
        <v>796</v>
      </c>
      <c r="E87" s="369">
        <v>0.8</v>
      </c>
      <c r="F87" s="369"/>
    </row>
    <row r="88" spans="1:6" ht="25.5">
      <c r="A88" s="272"/>
      <c r="B88" s="272"/>
      <c r="C88" s="272" t="s">
        <v>797</v>
      </c>
      <c r="D88" s="354" t="s">
        <v>798</v>
      </c>
      <c r="E88" s="369">
        <v>0.8</v>
      </c>
      <c r="F88" s="369"/>
    </row>
    <row r="89" spans="1:6">
      <c r="A89" s="272"/>
      <c r="B89" s="272" t="s">
        <v>1081</v>
      </c>
      <c r="C89" s="272"/>
      <c r="D89" s="354" t="s">
        <v>360</v>
      </c>
      <c r="E89" s="369">
        <v>40.091999999999999</v>
      </c>
      <c r="F89" s="369"/>
    </row>
    <row r="90" spans="1:6" ht="25.5">
      <c r="A90" s="272"/>
      <c r="B90" s="272"/>
      <c r="C90" s="272" t="s">
        <v>787</v>
      </c>
      <c r="D90" s="354" t="s">
        <v>788</v>
      </c>
      <c r="E90" s="369">
        <v>40.091999999999999</v>
      </c>
      <c r="F90" s="369"/>
    </row>
    <row r="91" spans="1:6">
      <c r="A91" s="272"/>
      <c r="B91" s="272"/>
      <c r="C91" s="272" t="s">
        <v>789</v>
      </c>
      <c r="D91" s="354" t="s">
        <v>790</v>
      </c>
      <c r="E91" s="369">
        <v>40.091999999999999</v>
      </c>
      <c r="F91" s="369"/>
    </row>
    <row r="92" spans="1:6">
      <c r="A92" s="272"/>
      <c r="B92" s="272" t="s">
        <v>401</v>
      </c>
      <c r="C92" s="272"/>
      <c r="D92" s="354" t="s">
        <v>400</v>
      </c>
      <c r="E92" s="369">
        <v>35.200000000000003</v>
      </c>
      <c r="F92" s="369"/>
    </row>
    <row r="93" spans="1:6" ht="38.25">
      <c r="A93" s="272"/>
      <c r="B93" s="272" t="s">
        <v>803</v>
      </c>
      <c r="C93" s="272"/>
      <c r="D93" s="354" t="s">
        <v>804</v>
      </c>
      <c r="E93" s="369">
        <v>35.200000000000003</v>
      </c>
      <c r="F93" s="369"/>
    </row>
    <row r="94" spans="1:6" ht="25.5">
      <c r="A94" s="272"/>
      <c r="B94" s="272"/>
      <c r="C94" s="272" t="s">
        <v>787</v>
      </c>
      <c r="D94" s="354" t="s">
        <v>788</v>
      </c>
      <c r="E94" s="369">
        <v>35.200000000000003</v>
      </c>
      <c r="F94" s="369"/>
    </row>
    <row r="95" spans="1:6">
      <c r="A95" s="272"/>
      <c r="B95" s="272"/>
      <c r="C95" s="272" t="s">
        <v>789</v>
      </c>
      <c r="D95" s="354" t="s">
        <v>790</v>
      </c>
      <c r="E95" s="369">
        <v>35.200000000000003</v>
      </c>
      <c r="F95" s="369"/>
    </row>
    <row r="96" spans="1:6">
      <c r="A96" s="272" t="s">
        <v>944</v>
      </c>
      <c r="B96" s="272"/>
      <c r="C96" s="272"/>
      <c r="D96" s="270" t="s">
        <v>945</v>
      </c>
      <c r="E96" s="369">
        <v>1900</v>
      </c>
      <c r="F96" s="369">
        <v>1900</v>
      </c>
    </row>
    <row r="97" spans="1:6">
      <c r="A97" s="272"/>
      <c r="B97" s="272" t="s">
        <v>946</v>
      </c>
      <c r="C97" s="272"/>
      <c r="D97" s="354" t="s">
        <v>945</v>
      </c>
      <c r="E97" s="369">
        <v>1900</v>
      </c>
      <c r="F97" s="369">
        <v>1900</v>
      </c>
    </row>
    <row r="98" spans="1:6">
      <c r="A98" s="272"/>
      <c r="B98" s="272" t="s">
        <v>947</v>
      </c>
      <c r="C98" s="272"/>
      <c r="D98" s="354" t="s">
        <v>948</v>
      </c>
      <c r="E98" s="369">
        <v>1900</v>
      </c>
      <c r="F98" s="369">
        <v>1900</v>
      </c>
    </row>
    <row r="99" spans="1:6">
      <c r="A99" s="272"/>
      <c r="B99" s="272"/>
      <c r="C99" s="272" t="s">
        <v>795</v>
      </c>
      <c r="D99" s="354" t="s">
        <v>796</v>
      </c>
      <c r="E99" s="369">
        <v>1900</v>
      </c>
      <c r="F99" s="369">
        <v>1900</v>
      </c>
    </row>
    <row r="100" spans="1:6">
      <c r="A100" s="272"/>
      <c r="B100" s="272"/>
      <c r="C100" s="272" t="s">
        <v>861</v>
      </c>
      <c r="D100" s="354" t="s">
        <v>862</v>
      </c>
      <c r="E100" s="369">
        <v>1900</v>
      </c>
      <c r="F100" s="369">
        <v>1900</v>
      </c>
    </row>
    <row r="101" spans="1:6">
      <c r="A101" s="272" t="s">
        <v>949</v>
      </c>
      <c r="B101" s="272"/>
      <c r="C101" s="272"/>
      <c r="D101" s="270" t="s">
        <v>950</v>
      </c>
      <c r="E101" s="369">
        <v>31156.799999999999</v>
      </c>
      <c r="F101" s="369">
        <v>152221.9</v>
      </c>
    </row>
    <row r="102" spans="1:6">
      <c r="A102" s="272"/>
      <c r="B102" s="272" t="s">
        <v>783</v>
      </c>
      <c r="C102" s="272"/>
      <c r="D102" s="354" t="s">
        <v>784</v>
      </c>
      <c r="E102" s="369">
        <v>13739.899999999998</v>
      </c>
      <c r="F102" s="369">
        <v>13739.899999999998</v>
      </c>
    </row>
    <row r="103" spans="1:6">
      <c r="A103" s="272"/>
      <c r="B103" s="272" t="s">
        <v>785</v>
      </c>
      <c r="C103" s="272"/>
      <c r="D103" s="354" t="s">
        <v>786</v>
      </c>
      <c r="E103" s="369">
        <v>10597.199999999999</v>
      </c>
      <c r="F103" s="369">
        <v>10597.199999999999</v>
      </c>
    </row>
    <row r="104" spans="1:6" ht="25.5">
      <c r="A104" s="272"/>
      <c r="B104" s="272"/>
      <c r="C104" s="272" t="s">
        <v>787</v>
      </c>
      <c r="D104" s="354" t="s">
        <v>788</v>
      </c>
      <c r="E104" s="369">
        <v>9892.9</v>
      </c>
      <c r="F104" s="369">
        <v>9892.9</v>
      </c>
    </row>
    <row r="105" spans="1:6">
      <c r="A105" s="272"/>
      <c r="B105" s="272"/>
      <c r="C105" s="272" t="s">
        <v>789</v>
      </c>
      <c r="D105" s="354" t="s">
        <v>790</v>
      </c>
      <c r="E105" s="369">
        <v>9892.9</v>
      </c>
      <c r="F105" s="369">
        <v>9892.9</v>
      </c>
    </row>
    <row r="106" spans="1:6">
      <c r="A106" s="272"/>
      <c r="B106" s="272"/>
      <c r="C106" s="272" t="s">
        <v>791</v>
      </c>
      <c r="D106" s="354" t="s">
        <v>792</v>
      </c>
      <c r="E106" s="369">
        <v>701.3</v>
      </c>
      <c r="F106" s="369">
        <v>701.3</v>
      </c>
    </row>
    <row r="107" spans="1:6">
      <c r="A107" s="272"/>
      <c r="B107" s="272"/>
      <c r="C107" s="272" t="s">
        <v>793</v>
      </c>
      <c r="D107" s="354" t="s">
        <v>794</v>
      </c>
      <c r="E107" s="369">
        <v>701.3</v>
      </c>
      <c r="F107" s="369">
        <v>701.3</v>
      </c>
    </row>
    <row r="108" spans="1:6">
      <c r="A108" s="272"/>
      <c r="B108" s="272"/>
      <c r="C108" s="272" t="s">
        <v>795</v>
      </c>
      <c r="D108" s="354" t="s">
        <v>796</v>
      </c>
      <c r="E108" s="369">
        <v>3</v>
      </c>
      <c r="F108" s="369">
        <v>3</v>
      </c>
    </row>
    <row r="109" spans="1:6" ht="25.5">
      <c r="A109" s="272"/>
      <c r="B109" s="272"/>
      <c r="C109" s="272" t="s">
        <v>797</v>
      </c>
      <c r="D109" s="354" t="s">
        <v>798</v>
      </c>
      <c r="E109" s="369">
        <v>3</v>
      </c>
      <c r="F109" s="369">
        <v>3</v>
      </c>
    </row>
    <row r="110" spans="1:6">
      <c r="A110" s="272"/>
      <c r="B110" s="272" t="s">
        <v>1018</v>
      </c>
      <c r="C110" s="272"/>
      <c r="D110" s="354" t="s">
        <v>1019</v>
      </c>
      <c r="E110" s="369">
        <v>3142.7</v>
      </c>
      <c r="F110" s="369">
        <v>3142.7</v>
      </c>
    </row>
    <row r="111" spans="1:6" ht="25.5">
      <c r="A111" s="272"/>
      <c r="B111" s="272"/>
      <c r="C111" s="272" t="s">
        <v>787</v>
      </c>
      <c r="D111" s="354" t="s">
        <v>788</v>
      </c>
      <c r="E111" s="369">
        <v>2343.1999999999998</v>
      </c>
      <c r="F111" s="369">
        <v>2343.1999999999998</v>
      </c>
    </row>
    <row r="112" spans="1:6">
      <c r="A112" s="272"/>
      <c r="B112" s="272"/>
      <c r="C112" s="272" t="s">
        <v>789</v>
      </c>
      <c r="D112" s="354" t="s">
        <v>790</v>
      </c>
      <c r="E112" s="369">
        <v>2343.1999999999998</v>
      </c>
      <c r="F112" s="369">
        <v>2343.1999999999998</v>
      </c>
    </row>
    <row r="113" spans="1:6">
      <c r="A113" s="272"/>
      <c r="B113" s="272"/>
      <c r="C113" s="272" t="s">
        <v>791</v>
      </c>
      <c r="D113" s="354" t="s">
        <v>792</v>
      </c>
      <c r="E113" s="369">
        <v>799.5</v>
      </c>
      <c r="F113" s="369">
        <v>799.5</v>
      </c>
    </row>
    <row r="114" spans="1:6">
      <c r="A114" s="272"/>
      <c r="B114" s="272"/>
      <c r="C114" s="272" t="s">
        <v>793</v>
      </c>
      <c r="D114" s="354" t="s">
        <v>794</v>
      </c>
      <c r="E114" s="369">
        <v>799.5</v>
      </c>
      <c r="F114" s="369">
        <v>799.5</v>
      </c>
    </row>
    <row r="115" spans="1:6" ht="25.5">
      <c r="A115" s="272"/>
      <c r="B115" s="272" t="s">
        <v>980</v>
      </c>
      <c r="C115" s="272"/>
      <c r="D115" s="354" t="s">
        <v>981</v>
      </c>
      <c r="E115" s="369">
        <v>5355.1</v>
      </c>
      <c r="F115" s="369">
        <v>5439.2000000000007</v>
      </c>
    </row>
    <row r="116" spans="1:6" ht="25.5">
      <c r="A116" s="272"/>
      <c r="B116" s="272" t="s">
        <v>982</v>
      </c>
      <c r="C116" s="272"/>
      <c r="D116" s="354" t="s">
        <v>983</v>
      </c>
      <c r="E116" s="369">
        <v>1160.0999999999999</v>
      </c>
      <c r="F116" s="369">
        <v>1160.0999999999999</v>
      </c>
    </row>
    <row r="117" spans="1:6">
      <c r="A117" s="272"/>
      <c r="B117" s="272"/>
      <c r="C117" s="272" t="s">
        <v>791</v>
      </c>
      <c r="D117" s="354" t="s">
        <v>792</v>
      </c>
      <c r="E117" s="369">
        <v>1160.0999999999999</v>
      </c>
      <c r="F117" s="369">
        <v>1160.0999999999999</v>
      </c>
    </row>
    <row r="118" spans="1:6">
      <c r="A118" s="272"/>
      <c r="B118" s="272"/>
      <c r="C118" s="272" t="s">
        <v>793</v>
      </c>
      <c r="D118" s="354" t="s">
        <v>794</v>
      </c>
      <c r="E118" s="369">
        <v>1160.0999999999999</v>
      </c>
      <c r="F118" s="369">
        <v>1160.0999999999999</v>
      </c>
    </row>
    <row r="119" spans="1:6" ht="25.5">
      <c r="A119" s="272"/>
      <c r="B119" s="272" t="s">
        <v>984</v>
      </c>
      <c r="C119" s="272"/>
      <c r="D119" s="354" t="s">
        <v>985</v>
      </c>
      <c r="E119" s="369">
        <v>4195</v>
      </c>
      <c r="F119" s="369">
        <v>4279.1000000000004</v>
      </c>
    </row>
    <row r="120" spans="1:6" ht="25.5">
      <c r="A120" s="272"/>
      <c r="B120" s="272"/>
      <c r="C120" s="272" t="s">
        <v>769</v>
      </c>
      <c r="D120" s="354" t="s">
        <v>770</v>
      </c>
      <c r="E120" s="369">
        <v>4195</v>
      </c>
      <c r="F120" s="369">
        <v>4279.1000000000004</v>
      </c>
    </row>
    <row r="121" spans="1:6">
      <c r="A121" s="272"/>
      <c r="B121" s="272"/>
      <c r="C121" s="272" t="s">
        <v>771</v>
      </c>
      <c r="D121" s="354" t="s">
        <v>772</v>
      </c>
      <c r="E121" s="369">
        <v>4195</v>
      </c>
      <c r="F121" s="369">
        <v>4279.1000000000004</v>
      </c>
    </row>
    <row r="122" spans="1:6" ht="25.5">
      <c r="A122" s="272"/>
      <c r="B122" s="272" t="s">
        <v>951</v>
      </c>
      <c r="C122" s="272"/>
      <c r="D122" s="354" t="s">
        <v>952</v>
      </c>
      <c r="E122" s="369">
        <v>11749.2</v>
      </c>
      <c r="F122" s="369">
        <v>132789.79999999999</v>
      </c>
    </row>
    <row r="123" spans="1:6">
      <c r="A123" s="272"/>
      <c r="B123" s="272" t="s">
        <v>953</v>
      </c>
      <c r="C123" s="272"/>
      <c r="D123" s="354" t="s">
        <v>954</v>
      </c>
      <c r="E123" s="369">
        <v>2997</v>
      </c>
      <c r="F123" s="369">
        <v>2997</v>
      </c>
    </row>
    <row r="124" spans="1:6">
      <c r="A124" s="272"/>
      <c r="B124" s="272" t="s">
        <v>990</v>
      </c>
      <c r="C124" s="272"/>
      <c r="D124" s="354" t="s">
        <v>991</v>
      </c>
      <c r="E124" s="369">
        <v>83</v>
      </c>
      <c r="F124" s="369">
        <v>83</v>
      </c>
    </row>
    <row r="125" spans="1:6">
      <c r="A125" s="272"/>
      <c r="B125" s="272"/>
      <c r="C125" s="272" t="s">
        <v>795</v>
      </c>
      <c r="D125" s="354" t="s">
        <v>796</v>
      </c>
      <c r="E125" s="369">
        <v>83</v>
      </c>
      <c r="F125" s="369">
        <v>83</v>
      </c>
    </row>
    <row r="126" spans="1:6">
      <c r="A126" s="272"/>
      <c r="B126" s="272"/>
      <c r="C126" s="272" t="s">
        <v>992</v>
      </c>
      <c r="D126" s="354" t="s">
        <v>993</v>
      </c>
      <c r="E126" s="369">
        <v>83</v>
      </c>
      <c r="F126" s="369">
        <v>83</v>
      </c>
    </row>
    <row r="127" spans="1:6" ht="25.5">
      <c r="A127" s="272"/>
      <c r="B127" s="272" t="s">
        <v>1020</v>
      </c>
      <c r="C127" s="272"/>
      <c r="D127" s="354" t="s">
        <v>1021</v>
      </c>
      <c r="E127" s="369">
        <v>2898</v>
      </c>
      <c r="F127" s="369">
        <v>2898</v>
      </c>
    </row>
    <row r="128" spans="1:6">
      <c r="A128" s="272"/>
      <c r="B128" s="272"/>
      <c r="C128" s="272" t="s">
        <v>791</v>
      </c>
      <c r="D128" s="354" t="s">
        <v>792</v>
      </c>
      <c r="E128" s="369">
        <v>2898</v>
      </c>
      <c r="F128" s="369">
        <v>2898</v>
      </c>
    </row>
    <row r="129" spans="1:6">
      <c r="A129" s="272"/>
      <c r="B129" s="272"/>
      <c r="C129" s="272" t="s">
        <v>793</v>
      </c>
      <c r="D129" s="354" t="s">
        <v>794</v>
      </c>
      <c r="E129" s="369">
        <v>2898</v>
      </c>
      <c r="F129" s="369">
        <v>2898</v>
      </c>
    </row>
    <row r="130" spans="1:6">
      <c r="A130" s="272"/>
      <c r="B130" s="272" t="s">
        <v>1022</v>
      </c>
      <c r="C130" s="272"/>
      <c r="D130" s="354" t="s">
        <v>1023</v>
      </c>
      <c r="E130" s="369">
        <v>16</v>
      </c>
      <c r="F130" s="369">
        <v>16</v>
      </c>
    </row>
    <row r="131" spans="1:6">
      <c r="A131" s="272"/>
      <c r="B131" s="272"/>
      <c r="C131" s="272" t="s">
        <v>795</v>
      </c>
      <c r="D131" s="354" t="s">
        <v>796</v>
      </c>
      <c r="E131" s="369">
        <v>16</v>
      </c>
      <c r="F131" s="369">
        <v>16</v>
      </c>
    </row>
    <row r="132" spans="1:6">
      <c r="A132" s="272"/>
      <c r="B132" s="272"/>
      <c r="C132" s="272" t="s">
        <v>861</v>
      </c>
      <c r="D132" s="354" t="s">
        <v>862</v>
      </c>
      <c r="E132" s="369">
        <v>16</v>
      </c>
      <c r="F132" s="369">
        <v>16</v>
      </c>
    </row>
    <row r="133" spans="1:6" ht="25.5">
      <c r="A133" s="272"/>
      <c r="B133" s="272" t="s">
        <v>955</v>
      </c>
      <c r="C133" s="272"/>
      <c r="D133" s="354" t="s">
        <v>956</v>
      </c>
      <c r="E133" s="369">
        <v>8752.2000000000007</v>
      </c>
      <c r="F133" s="369">
        <v>129792.8</v>
      </c>
    </row>
    <row r="134" spans="1:6">
      <c r="A134" s="272"/>
      <c r="B134" s="272"/>
      <c r="C134" s="272" t="s">
        <v>795</v>
      </c>
      <c r="D134" s="354" t="s">
        <v>796</v>
      </c>
      <c r="E134" s="369">
        <v>8752.2000000000007</v>
      </c>
      <c r="F134" s="369">
        <v>129792.8</v>
      </c>
    </row>
    <row r="135" spans="1:6">
      <c r="A135" s="272"/>
      <c r="B135" s="272"/>
      <c r="C135" s="272" t="s">
        <v>861</v>
      </c>
      <c r="D135" s="354" t="s">
        <v>862</v>
      </c>
      <c r="E135" s="369">
        <v>8752.2000000000007</v>
      </c>
      <c r="F135" s="369">
        <v>129792.8</v>
      </c>
    </row>
    <row r="136" spans="1:6">
      <c r="A136" s="272"/>
      <c r="B136" s="272" t="s">
        <v>387</v>
      </c>
      <c r="C136" s="272"/>
      <c r="D136" s="354" t="s">
        <v>386</v>
      </c>
      <c r="E136" s="369">
        <v>247.8</v>
      </c>
      <c r="F136" s="369">
        <v>253</v>
      </c>
    </row>
    <row r="137" spans="1:6" ht="25.5">
      <c r="A137" s="272"/>
      <c r="B137" s="272" t="s">
        <v>773</v>
      </c>
      <c r="C137" s="272"/>
      <c r="D137" s="354" t="s">
        <v>774</v>
      </c>
      <c r="E137" s="369">
        <v>247.8</v>
      </c>
      <c r="F137" s="369">
        <v>253</v>
      </c>
    </row>
    <row r="138" spans="1:6" ht="25.5">
      <c r="A138" s="272"/>
      <c r="B138" s="272" t="s">
        <v>1024</v>
      </c>
      <c r="C138" s="272"/>
      <c r="D138" s="354" t="s">
        <v>1025</v>
      </c>
      <c r="E138" s="369">
        <v>247.8</v>
      </c>
      <c r="F138" s="369">
        <v>253</v>
      </c>
    </row>
    <row r="139" spans="1:6">
      <c r="A139" s="272"/>
      <c r="B139" s="272"/>
      <c r="C139" s="272" t="s">
        <v>791</v>
      </c>
      <c r="D139" s="354" t="s">
        <v>792</v>
      </c>
      <c r="E139" s="369">
        <v>247.8</v>
      </c>
      <c r="F139" s="369">
        <v>253</v>
      </c>
    </row>
    <row r="140" spans="1:6">
      <c r="A140" s="272"/>
      <c r="B140" s="272"/>
      <c r="C140" s="272" t="s">
        <v>793</v>
      </c>
      <c r="D140" s="354" t="s">
        <v>794</v>
      </c>
      <c r="E140" s="369">
        <v>247.8</v>
      </c>
      <c r="F140" s="369">
        <v>253</v>
      </c>
    </row>
    <row r="141" spans="1:6">
      <c r="A141" s="272"/>
      <c r="B141" s="272" t="s">
        <v>401</v>
      </c>
      <c r="C141" s="272"/>
      <c r="D141" s="354" t="s">
        <v>400</v>
      </c>
      <c r="E141" s="369">
        <v>64.800000000000011</v>
      </c>
      <c r="F141" s="369"/>
    </row>
    <row r="142" spans="1:6" ht="38.25">
      <c r="A142" s="272"/>
      <c r="B142" s="272" t="s">
        <v>803</v>
      </c>
      <c r="C142" s="272"/>
      <c r="D142" s="354" t="s">
        <v>804</v>
      </c>
      <c r="E142" s="369">
        <v>64.800000000000011</v>
      </c>
      <c r="F142" s="369"/>
    </row>
    <row r="143" spans="1:6" ht="25.5">
      <c r="A143" s="272"/>
      <c r="B143" s="272"/>
      <c r="C143" s="272" t="s">
        <v>787</v>
      </c>
      <c r="D143" s="354" t="s">
        <v>788</v>
      </c>
      <c r="E143" s="369">
        <v>64.800000000000011</v>
      </c>
      <c r="F143" s="369"/>
    </row>
    <row r="144" spans="1:6">
      <c r="A144" s="272"/>
      <c r="B144" s="272"/>
      <c r="C144" s="272" t="s">
        <v>789</v>
      </c>
      <c r="D144" s="354" t="s">
        <v>790</v>
      </c>
      <c r="E144" s="369">
        <v>64.800000000000011</v>
      </c>
      <c r="F144" s="369"/>
    </row>
    <row r="145" spans="1:6" s="351" customFormat="1" ht="25.5">
      <c r="A145" s="413" t="s">
        <v>986</v>
      </c>
      <c r="B145" s="413"/>
      <c r="C145" s="413"/>
      <c r="D145" s="412" t="s">
        <v>987</v>
      </c>
      <c r="E145" s="360">
        <v>6762</v>
      </c>
      <c r="F145" s="360">
        <v>5833.4000000000005</v>
      </c>
    </row>
    <row r="146" spans="1:6" ht="38.25">
      <c r="A146" s="272" t="s">
        <v>1026</v>
      </c>
      <c r="B146" s="272"/>
      <c r="C146" s="272"/>
      <c r="D146" s="270" t="s">
        <v>1027</v>
      </c>
      <c r="E146" s="369">
        <v>5687</v>
      </c>
      <c r="F146" s="369">
        <v>5698.4000000000005</v>
      </c>
    </row>
    <row r="147" spans="1:6">
      <c r="A147" s="272"/>
      <c r="B147" s="272" t="s">
        <v>1028</v>
      </c>
      <c r="C147" s="272"/>
      <c r="D147" s="354" t="s">
        <v>1029</v>
      </c>
      <c r="E147" s="369">
        <v>5687</v>
      </c>
      <c r="F147" s="369">
        <v>5698.4000000000005</v>
      </c>
    </row>
    <row r="148" spans="1:6" ht="25.5">
      <c r="A148" s="272"/>
      <c r="B148" s="272" t="s">
        <v>1030</v>
      </c>
      <c r="C148" s="272"/>
      <c r="D148" s="354" t="s">
        <v>1031</v>
      </c>
      <c r="E148" s="369">
        <v>5687</v>
      </c>
      <c r="F148" s="369">
        <v>5698.4000000000005</v>
      </c>
    </row>
    <row r="149" spans="1:6" ht="25.5">
      <c r="A149" s="272"/>
      <c r="B149" s="272"/>
      <c r="C149" s="272" t="s">
        <v>787</v>
      </c>
      <c r="D149" s="354" t="s">
        <v>788</v>
      </c>
      <c r="E149" s="369">
        <v>5207.259</v>
      </c>
      <c r="F149" s="369">
        <v>5207.259</v>
      </c>
    </row>
    <row r="150" spans="1:6">
      <c r="A150" s="272"/>
      <c r="B150" s="272"/>
      <c r="C150" s="272" t="s">
        <v>1032</v>
      </c>
      <c r="D150" s="354" t="s">
        <v>1033</v>
      </c>
      <c r="E150" s="369">
        <v>5207.259</v>
      </c>
      <c r="F150" s="369">
        <v>5207.259</v>
      </c>
    </row>
    <row r="151" spans="1:6">
      <c r="A151" s="272"/>
      <c r="B151" s="272"/>
      <c r="C151" s="272" t="s">
        <v>791</v>
      </c>
      <c r="D151" s="354" t="s">
        <v>792</v>
      </c>
      <c r="E151" s="369">
        <v>457.34300000000002</v>
      </c>
      <c r="F151" s="369">
        <v>468.74299999999999</v>
      </c>
    </row>
    <row r="152" spans="1:6">
      <c r="A152" s="272"/>
      <c r="B152" s="272"/>
      <c r="C152" s="272" t="s">
        <v>793</v>
      </c>
      <c r="D152" s="354" t="s">
        <v>794</v>
      </c>
      <c r="E152" s="369">
        <v>457.34300000000002</v>
      </c>
      <c r="F152" s="369">
        <v>468.74299999999999</v>
      </c>
    </row>
    <row r="153" spans="1:6">
      <c r="A153" s="272"/>
      <c r="B153" s="272"/>
      <c r="C153" s="272" t="s">
        <v>795</v>
      </c>
      <c r="D153" s="354" t="s">
        <v>796</v>
      </c>
      <c r="E153" s="369">
        <v>22.398</v>
      </c>
      <c r="F153" s="369">
        <v>22.398</v>
      </c>
    </row>
    <row r="154" spans="1:6" ht="25.5">
      <c r="A154" s="272"/>
      <c r="B154" s="272"/>
      <c r="C154" s="272" t="s">
        <v>797</v>
      </c>
      <c r="D154" s="354" t="s">
        <v>798</v>
      </c>
      <c r="E154" s="369">
        <v>22.398</v>
      </c>
      <c r="F154" s="369">
        <v>22.398</v>
      </c>
    </row>
    <row r="155" spans="1:6">
      <c r="A155" s="272" t="s">
        <v>988</v>
      </c>
      <c r="B155" s="272"/>
      <c r="C155" s="272"/>
      <c r="D155" s="270" t="s">
        <v>989</v>
      </c>
      <c r="E155" s="369">
        <v>940</v>
      </c>
      <c r="F155" s="369"/>
    </row>
    <row r="156" spans="1:6" ht="25.5">
      <c r="A156" s="272"/>
      <c r="B156" s="272" t="s">
        <v>951</v>
      </c>
      <c r="C156" s="272"/>
      <c r="D156" s="354" t="s">
        <v>952</v>
      </c>
      <c r="E156" s="369">
        <v>940</v>
      </c>
      <c r="F156" s="369"/>
    </row>
    <row r="157" spans="1:6">
      <c r="A157" s="272"/>
      <c r="B157" s="272" t="s">
        <v>953</v>
      </c>
      <c r="C157" s="272"/>
      <c r="D157" s="354" t="s">
        <v>954</v>
      </c>
      <c r="E157" s="369">
        <v>940</v>
      </c>
      <c r="F157" s="369"/>
    </row>
    <row r="158" spans="1:6">
      <c r="A158" s="272"/>
      <c r="B158" s="272" t="s">
        <v>990</v>
      </c>
      <c r="C158" s="272"/>
      <c r="D158" s="354" t="s">
        <v>991</v>
      </c>
      <c r="E158" s="369">
        <v>940</v>
      </c>
      <c r="F158" s="369"/>
    </row>
    <row r="159" spans="1:6">
      <c r="A159" s="272"/>
      <c r="B159" s="272"/>
      <c r="C159" s="272" t="s">
        <v>795</v>
      </c>
      <c r="D159" s="354" t="s">
        <v>796</v>
      </c>
      <c r="E159" s="369">
        <v>940</v>
      </c>
      <c r="F159" s="369"/>
    </row>
    <row r="160" spans="1:6">
      <c r="A160" s="272"/>
      <c r="B160" s="272"/>
      <c r="C160" s="272" t="s">
        <v>992</v>
      </c>
      <c r="D160" s="354" t="s">
        <v>993</v>
      </c>
      <c r="E160" s="369">
        <v>940</v>
      </c>
      <c r="F160" s="369"/>
    </row>
    <row r="161" spans="1:6" ht="25.5">
      <c r="A161" s="272" t="s">
        <v>1034</v>
      </c>
      <c r="B161" s="272"/>
      <c r="C161" s="272"/>
      <c r="D161" s="270" t="s">
        <v>1035</v>
      </c>
      <c r="E161" s="369">
        <v>135</v>
      </c>
      <c r="F161" s="369">
        <v>135</v>
      </c>
    </row>
    <row r="162" spans="1:6">
      <c r="A162" s="272"/>
      <c r="B162" s="272" t="s">
        <v>401</v>
      </c>
      <c r="C162" s="272"/>
      <c r="D162" s="354" t="s">
        <v>400</v>
      </c>
      <c r="E162" s="369">
        <v>135</v>
      </c>
      <c r="F162" s="369">
        <v>135</v>
      </c>
    </row>
    <row r="163" spans="1:6" ht="25.5">
      <c r="A163" s="272"/>
      <c r="B163" s="272" t="s">
        <v>845</v>
      </c>
      <c r="C163" s="272"/>
      <c r="D163" s="354" t="s">
        <v>709</v>
      </c>
      <c r="E163" s="369">
        <v>135</v>
      </c>
      <c r="F163" s="369">
        <v>135</v>
      </c>
    </row>
    <row r="164" spans="1:6">
      <c r="A164" s="272"/>
      <c r="B164" s="272"/>
      <c r="C164" s="272" t="s">
        <v>791</v>
      </c>
      <c r="D164" s="354" t="s">
        <v>792</v>
      </c>
      <c r="E164" s="369">
        <v>135</v>
      </c>
      <c r="F164" s="369">
        <v>135</v>
      </c>
    </row>
    <row r="165" spans="1:6">
      <c r="A165" s="272"/>
      <c r="B165" s="272"/>
      <c r="C165" s="272" t="s">
        <v>793</v>
      </c>
      <c r="D165" s="354" t="s">
        <v>794</v>
      </c>
      <c r="E165" s="369">
        <v>135</v>
      </c>
      <c r="F165" s="369">
        <v>135</v>
      </c>
    </row>
    <row r="166" spans="1:6" s="351" customFormat="1">
      <c r="A166" s="413" t="s">
        <v>957</v>
      </c>
      <c r="B166" s="413"/>
      <c r="C166" s="413"/>
      <c r="D166" s="412" t="s">
        <v>958</v>
      </c>
      <c r="E166" s="360">
        <v>192275.30000000002</v>
      </c>
      <c r="F166" s="360">
        <v>42748.3</v>
      </c>
    </row>
    <row r="167" spans="1:6">
      <c r="A167" s="272" t="s">
        <v>1036</v>
      </c>
      <c r="B167" s="272"/>
      <c r="C167" s="272"/>
      <c r="D167" s="270" t="s">
        <v>1037</v>
      </c>
      <c r="E167" s="369">
        <v>5798.4000000000005</v>
      </c>
      <c r="F167" s="369">
        <v>5806</v>
      </c>
    </row>
    <row r="168" spans="1:6" ht="25.5">
      <c r="A168" s="272"/>
      <c r="B168" s="272" t="s">
        <v>1038</v>
      </c>
      <c r="C168" s="272"/>
      <c r="D168" s="354" t="s">
        <v>1039</v>
      </c>
      <c r="E168" s="369">
        <v>5798.4000000000005</v>
      </c>
      <c r="F168" s="369">
        <v>5806</v>
      </c>
    </row>
    <row r="169" spans="1:6">
      <c r="A169" s="272"/>
      <c r="B169" s="272" t="s">
        <v>1040</v>
      </c>
      <c r="C169" s="272"/>
      <c r="D169" s="354" t="s">
        <v>1041</v>
      </c>
      <c r="E169" s="369">
        <v>5798.4000000000005</v>
      </c>
      <c r="F169" s="369">
        <v>5806</v>
      </c>
    </row>
    <row r="170" spans="1:6" ht="25.5">
      <c r="A170" s="272"/>
      <c r="B170" s="272"/>
      <c r="C170" s="272" t="s">
        <v>787</v>
      </c>
      <c r="D170" s="354" t="s">
        <v>788</v>
      </c>
      <c r="E170" s="369">
        <v>5306.8</v>
      </c>
      <c r="F170" s="369">
        <v>5306.8</v>
      </c>
    </row>
    <row r="171" spans="1:6">
      <c r="A171" s="272"/>
      <c r="B171" s="272"/>
      <c r="C171" s="272" t="s">
        <v>1032</v>
      </c>
      <c r="D171" s="354" t="s">
        <v>1033</v>
      </c>
      <c r="E171" s="369">
        <v>5306.8</v>
      </c>
      <c r="F171" s="369">
        <v>5306.8</v>
      </c>
    </row>
    <row r="172" spans="1:6">
      <c r="A172" s="272"/>
      <c r="B172" s="272"/>
      <c r="C172" s="272" t="s">
        <v>791</v>
      </c>
      <c r="D172" s="354" t="s">
        <v>792</v>
      </c>
      <c r="E172" s="369">
        <v>424.8</v>
      </c>
      <c r="F172" s="369">
        <v>432.4</v>
      </c>
    </row>
    <row r="173" spans="1:6">
      <c r="A173" s="272"/>
      <c r="B173" s="272"/>
      <c r="C173" s="272" t="s">
        <v>793</v>
      </c>
      <c r="D173" s="354" t="s">
        <v>794</v>
      </c>
      <c r="E173" s="369">
        <v>424.8</v>
      </c>
      <c r="F173" s="369">
        <v>432.4</v>
      </c>
    </row>
    <row r="174" spans="1:6">
      <c r="A174" s="272"/>
      <c r="B174" s="272"/>
      <c r="C174" s="272" t="s">
        <v>795</v>
      </c>
      <c r="D174" s="354" t="s">
        <v>796</v>
      </c>
      <c r="E174" s="369">
        <v>66.8</v>
      </c>
      <c r="F174" s="369">
        <v>66.8</v>
      </c>
    </row>
    <row r="175" spans="1:6" ht="25.5">
      <c r="A175" s="272"/>
      <c r="B175" s="272"/>
      <c r="C175" s="272" t="s">
        <v>797</v>
      </c>
      <c r="D175" s="354" t="s">
        <v>798</v>
      </c>
      <c r="E175" s="369">
        <v>66.8</v>
      </c>
      <c r="F175" s="369">
        <v>66.8</v>
      </c>
    </row>
    <row r="176" spans="1:6">
      <c r="A176" s="272" t="s">
        <v>994</v>
      </c>
      <c r="B176" s="272"/>
      <c r="C176" s="272"/>
      <c r="D176" s="270" t="s">
        <v>995</v>
      </c>
      <c r="E176" s="369">
        <v>8184.2000000000007</v>
      </c>
      <c r="F176" s="369">
        <v>8419.2999999999993</v>
      </c>
    </row>
    <row r="177" spans="1:6">
      <c r="A177" s="272"/>
      <c r="B177" s="272" t="s">
        <v>783</v>
      </c>
      <c r="C177" s="272"/>
      <c r="D177" s="354" t="s">
        <v>784</v>
      </c>
      <c r="E177" s="369">
        <v>2720.6</v>
      </c>
      <c r="F177" s="369">
        <v>2725.3</v>
      </c>
    </row>
    <row r="178" spans="1:6">
      <c r="A178" s="272"/>
      <c r="B178" s="272" t="s">
        <v>785</v>
      </c>
      <c r="C178" s="272"/>
      <c r="D178" s="354" t="s">
        <v>786</v>
      </c>
      <c r="E178" s="369">
        <v>2720.6</v>
      </c>
      <c r="F178" s="369">
        <v>2725.3</v>
      </c>
    </row>
    <row r="179" spans="1:6" ht="25.5">
      <c r="A179" s="272"/>
      <c r="B179" s="272"/>
      <c r="C179" s="272" t="s">
        <v>787</v>
      </c>
      <c r="D179" s="354" t="s">
        <v>788</v>
      </c>
      <c r="E179" s="369">
        <v>2513.5</v>
      </c>
      <c r="F179" s="369">
        <v>2513.5</v>
      </c>
    </row>
    <row r="180" spans="1:6">
      <c r="A180" s="272"/>
      <c r="B180" s="272"/>
      <c r="C180" s="272" t="s">
        <v>789</v>
      </c>
      <c r="D180" s="354" t="s">
        <v>790</v>
      </c>
      <c r="E180" s="369">
        <v>2513.5</v>
      </c>
      <c r="F180" s="369">
        <v>2513.5</v>
      </c>
    </row>
    <row r="181" spans="1:6">
      <c r="A181" s="272"/>
      <c r="B181" s="272"/>
      <c r="C181" s="272" t="s">
        <v>791</v>
      </c>
      <c r="D181" s="354" t="s">
        <v>792</v>
      </c>
      <c r="E181" s="369">
        <v>205.70000000000002</v>
      </c>
      <c r="F181" s="369">
        <v>210.8</v>
      </c>
    </row>
    <row r="182" spans="1:6">
      <c r="A182" s="272"/>
      <c r="B182" s="272"/>
      <c r="C182" s="272" t="s">
        <v>793</v>
      </c>
      <c r="D182" s="354" t="s">
        <v>794</v>
      </c>
      <c r="E182" s="369">
        <v>205.70000000000002</v>
      </c>
      <c r="F182" s="369">
        <v>210.8</v>
      </c>
    </row>
    <row r="183" spans="1:6">
      <c r="A183" s="272"/>
      <c r="B183" s="272"/>
      <c r="C183" s="272" t="s">
        <v>795</v>
      </c>
      <c r="D183" s="354" t="s">
        <v>796</v>
      </c>
      <c r="E183" s="369">
        <v>1.4</v>
      </c>
      <c r="F183" s="369">
        <v>1</v>
      </c>
    </row>
    <row r="184" spans="1:6" ht="25.5">
      <c r="A184" s="272"/>
      <c r="B184" s="272"/>
      <c r="C184" s="272" t="s">
        <v>797</v>
      </c>
      <c r="D184" s="354" t="s">
        <v>798</v>
      </c>
      <c r="E184" s="369">
        <v>1.4</v>
      </c>
      <c r="F184" s="369">
        <v>1</v>
      </c>
    </row>
    <row r="185" spans="1:6">
      <c r="A185" s="272"/>
      <c r="B185" s="272" t="s">
        <v>401</v>
      </c>
      <c r="C185" s="272"/>
      <c r="D185" s="354" t="s">
        <v>400</v>
      </c>
      <c r="E185" s="369">
        <v>5463.6</v>
      </c>
      <c r="F185" s="369">
        <v>5694</v>
      </c>
    </row>
    <row r="186" spans="1:6" ht="25.5">
      <c r="A186" s="272"/>
      <c r="B186" s="272" t="s">
        <v>996</v>
      </c>
      <c r="C186" s="272"/>
      <c r="D186" s="354" t="s">
        <v>997</v>
      </c>
      <c r="E186" s="369">
        <v>5446</v>
      </c>
      <c r="F186" s="369">
        <v>5694</v>
      </c>
    </row>
    <row r="187" spans="1:6">
      <c r="A187" s="272"/>
      <c r="B187" s="272"/>
      <c r="C187" s="272" t="s">
        <v>791</v>
      </c>
      <c r="D187" s="354" t="s">
        <v>792</v>
      </c>
      <c r="E187" s="369">
        <v>2509</v>
      </c>
      <c r="F187" s="369">
        <v>3310</v>
      </c>
    </row>
    <row r="188" spans="1:6">
      <c r="A188" s="272"/>
      <c r="B188" s="272"/>
      <c r="C188" s="272" t="s">
        <v>793</v>
      </c>
      <c r="D188" s="354" t="s">
        <v>794</v>
      </c>
      <c r="E188" s="369">
        <v>2509</v>
      </c>
      <c r="F188" s="369">
        <v>3310</v>
      </c>
    </row>
    <row r="189" spans="1:6">
      <c r="A189" s="272"/>
      <c r="B189" s="272"/>
      <c r="C189" s="272" t="s">
        <v>795</v>
      </c>
      <c r="D189" s="354" t="s">
        <v>796</v>
      </c>
      <c r="E189" s="369">
        <v>2937</v>
      </c>
      <c r="F189" s="369">
        <v>2384</v>
      </c>
    </row>
    <row r="190" spans="1:6" ht="25.5">
      <c r="A190" s="272"/>
      <c r="B190" s="272"/>
      <c r="C190" s="272" t="s">
        <v>882</v>
      </c>
      <c r="D190" s="354" t="s">
        <v>1050</v>
      </c>
      <c r="E190" s="369">
        <v>2937</v>
      </c>
      <c r="F190" s="369">
        <v>2384</v>
      </c>
    </row>
    <row r="191" spans="1:6" ht="38.25">
      <c r="A191" s="272"/>
      <c r="B191" s="272" t="s">
        <v>803</v>
      </c>
      <c r="C191" s="272"/>
      <c r="D191" s="354" t="s">
        <v>804</v>
      </c>
      <c r="E191" s="369">
        <v>17.600000000000001</v>
      </c>
      <c r="F191" s="369"/>
    </row>
    <row r="192" spans="1:6" ht="25.5">
      <c r="A192" s="272"/>
      <c r="B192" s="272"/>
      <c r="C192" s="272" t="s">
        <v>787</v>
      </c>
      <c r="D192" s="354" t="s">
        <v>788</v>
      </c>
      <c r="E192" s="369">
        <v>17.600000000000001</v>
      </c>
      <c r="F192" s="369"/>
    </row>
    <row r="193" spans="1:6">
      <c r="A193" s="272"/>
      <c r="B193" s="272"/>
      <c r="C193" s="272" t="s">
        <v>789</v>
      </c>
      <c r="D193" s="354" t="s">
        <v>790</v>
      </c>
      <c r="E193" s="369">
        <v>17.600000000000001</v>
      </c>
      <c r="F193" s="369"/>
    </row>
    <row r="194" spans="1:6">
      <c r="A194" s="272" t="s">
        <v>1042</v>
      </c>
      <c r="B194" s="272"/>
      <c r="C194" s="272"/>
      <c r="D194" s="270" t="s">
        <v>1043</v>
      </c>
      <c r="E194" s="369">
        <v>177346.7</v>
      </c>
      <c r="F194" s="369">
        <v>28523</v>
      </c>
    </row>
    <row r="195" spans="1:6">
      <c r="A195" s="272"/>
      <c r="B195" s="272" t="s">
        <v>387</v>
      </c>
      <c r="C195" s="272"/>
      <c r="D195" s="354" t="s">
        <v>386</v>
      </c>
      <c r="E195" s="369">
        <v>111808.1</v>
      </c>
      <c r="F195" s="369"/>
    </row>
    <row r="196" spans="1:6" ht="38.25">
      <c r="A196" s="272"/>
      <c r="B196" s="272" t="s">
        <v>385</v>
      </c>
      <c r="C196" s="272"/>
      <c r="D196" s="354" t="s">
        <v>384</v>
      </c>
      <c r="E196" s="369">
        <v>111808.1</v>
      </c>
      <c r="F196" s="369"/>
    </row>
    <row r="197" spans="1:6">
      <c r="A197" s="272"/>
      <c r="B197" s="272" t="s">
        <v>865</v>
      </c>
      <c r="C197" s="272"/>
      <c r="D197" s="354" t="s">
        <v>866</v>
      </c>
      <c r="E197" s="369">
        <v>111808.1</v>
      </c>
      <c r="F197" s="369"/>
    </row>
    <row r="198" spans="1:6">
      <c r="A198" s="272"/>
      <c r="B198" s="272"/>
      <c r="C198" s="272" t="s">
        <v>791</v>
      </c>
      <c r="D198" s="354" t="s">
        <v>792</v>
      </c>
      <c r="E198" s="369">
        <v>111808.1</v>
      </c>
      <c r="F198" s="369"/>
    </row>
    <row r="199" spans="1:6">
      <c r="A199" s="272"/>
      <c r="B199" s="272"/>
      <c r="C199" s="272" t="s">
        <v>793</v>
      </c>
      <c r="D199" s="354" t="s">
        <v>794</v>
      </c>
      <c r="E199" s="369">
        <v>111808.1</v>
      </c>
      <c r="F199" s="369"/>
    </row>
    <row r="200" spans="1:6">
      <c r="A200" s="272"/>
      <c r="B200" s="272" t="s">
        <v>401</v>
      </c>
      <c r="C200" s="272"/>
      <c r="D200" s="354" t="s">
        <v>400</v>
      </c>
      <c r="E200" s="369">
        <v>65538.600000000006</v>
      </c>
      <c r="F200" s="369">
        <v>28523</v>
      </c>
    </row>
    <row r="201" spans="1:6" ht="38.25">
      <c r="A201" s="272"/>
      <c r="B201" s="272" t="s">
        <v>1046</v>
      </c>
      <c r="C201" s="272"/>
      <c r="D201" s="354" t="s">
        <v>1047</v>
      </c>
      <c r="E201" s="369">
        <v>65538.600000000006</v>
      </c>
      <c r="F201" s="369">
        <v>28523</v>
      </c>
    </row>
    <row r="202" spans="1:6">
      <c r="A202" s="272"/>
      <c r="B202" s="272"/>
      <c r="C202" s="272" t="s">
        <v>791</v>
      </c>
      <c r="D202" s="354" t="s">
        <v>792</v>
      </c>
      <c r="E202" s="369">
        <v>65538.600000000006</v>
      </c>
      <c r="F202" s="369">
        <v>28523</v>
      </c>
    </row>
    <row r="203" spans="1:6">
      <c r="A203" s="272"/>
      <c r="B203" s="272"/>
      <c r="C203" s="272" t="s">
        <v>793</v>
      </c>
      <c r="D203" s="354" t="s">
        <v>794</v>
      </c>
      <c r="E203" s="369">
        <v>65538.600000000006</v>
      </c>
      <c r="F203" s="369">
        <v>28523</v>
      </c>
    </row>
    <row r="204" spans="1:6">
      <c r="A204" s="272" t="s">
        <v>959</v>
      </c>
      <c r="B204" s="272"/>
      <c r="C204" s="272"/>
      <c r="D204" s="270" t="s">
        <v>960</v>
      </c>
      <c r="E204" s="369">
        <v>946</v>
      </c>
      <c r="F204" s="369"/>
    </row>
    <row r="205" spans="1:6">
      <c r="A205" s="272"/>
      <c r="B205" s="272" t="s">
        <v>401</v>
      </c>
      <c r="C205" s="272"/>
      <c r="D205" s="354" t="s">
        <v>400</v>
      </c>
      <c r="E205" s="369">
        <v>946</v>
      </c>
      <c r="F205" s="369"/>
    </row>
    <row r="206" spans="1:6" ht="25.5">
      <c r="A206" s="272"/>
      <c r="B206" s="272" t="s">
        <v>1048</v>
      </c>
      <c r="C206" s="272"/>
      <c r="D206" s="354" t="s">
        <v>1049</v>
      </c>
      <c r="E206" s="369">
        <v>846</v>
      </c>
      <c r="F206" s="369"/>
    </row>
    <row r="207" spans="1:6">
      <c r="A207" s="272"/>
      <c r="B207" s="272"/>
      <c r="C207" s="272" t="s">
        <v>791</v>
      </c>
      <c r="D207" s="354" t="s">
        <v>792</v>
      </c>
      <c r="E207" s="369">
        <v>271</v>
      </c>
      <c r="F207" s="369"/>
    </row>
    <row r="208" spans="1:6">
      <c r="A208" s="272"/>
      <c r="B208" s="272"/>
      <c r="C208" s="272" t="s">
        <v>793</v>
      </c>
      <c r="D208" s="354" t="s">
        <v>794</v>
      </c>
      <c r="E208" s="369">
        <v>271</v>
      </c>
      <c r="F208" s="369"/>
    </row>
    <row r="209" spans="1:6">
      <c r="A209" s="272"/>
      <c r="B209" s="272"/>
      <c r="C209" s="272" t="s">
        <v>795</v>
      </c>
      <c r="D209" s="354" t="s">
        <v>796</v>
      </c>
      <c r="E209" s="369">
        <v>575</v>
      </c>
      <c r="F209" s="369"/>
    </row>
    <row r="210" spans="1:6" ht="25.5">
      <c r="A210" s="272"/>
      <c r="B210" s="272"/>
      <c r="C210" s="272" t="s">
        <v>882</v>
      </c>
      <c r="D210" s="354" t="s">
        <v>1050</v>
      </c>
      <c r="E210" s="369">
        <v>575</v>
      </c>
      <c r="F210" s="369"/>
    </row>
    <row r="211" spans="1:6" ht="25.5">
      <c r="A211" s="272"/>
      <c r="B211" s="272" t="s">
        <v>1051</v>
      </c>
      <c r="C211" s="272"/>
      <c r="D211" s="354" t="s">
        <v>688</v>
      </c>
      <c r="E211" s="369">
        <v>100</v>
      </c>
      <c r="F211" s="369"/>
    </row>
    <row r="212" spans="1:6">
      <c r="A212" s="272"/>
      <c r="B212" s="272"/>
      <c r="C212" s="272" t="s">
        <v>791</v>
      </c>
      <c r="D212" s="354" t="s">
        <v>792</v>
      </c>
      <c r="E212" s="369">
        <v>100</v>
      </c>
      <c r="F212" s="369"/>
    </row>
    <row r="213" spans="1:6">
      <c r="A213" s="272"/>
      <c r="B213" s="272"/>
      <c r="C213" s="272" t="s">
        <v>793</v>
      </c>
      <c r="D213" s="354" t="s">
        <v>794</v>
      </c>
      <c r="E213" s="369">
        <v>100</v>
      </c>
      <c r="F213" s="369"/>
    </row>
    <row r="214" spans="1:6" s="351" customFormat="1">
      <c r="A214" s="413" t="s">
        <v>961</v>
      </c>
      <c r="B214" s="413"/>
      <c r="C214" s="413"/>
      <c r="D214" s="412" t="s">
        <v>962</v>
      </c>
      <c r="E214" s="360">
        <v>4562.1000000000004</v>
      </c>
      <c r="F214" s="360">
        <v>4570</v>
      </c>
    </row>
    <row r="215" spans="1:6">
      <c r="A215" s="272" t="s">
        <v>963</v>
      </c>
      <c r="B215" s="272"/>
      <c r="C215" s="272"/>
      <c r="D215" s="270" t="s">
        <v>964</v>
      </c>
      <c r="E215" s="369">
        <v>4562.1000000000004</v>
      </c>
      <c r="F215" s="369">
        <v>4570</v>
      </c>
    </row>
    <row r="216" spans="1:6">
      <c r="A216" s="272"/>
      <c r="B216" s="272" t="s">
        <v>998</v>
      </c>
      <c r="C216" s="272"/>
      <c r="D216" s="354" t="s">
        <v>999</v>
      </c>
      <c r="E216" s="369">
        <v>4562.1000000000004</v>
      </c>
      <c r="F216" s="369">
        <v>4570</v>
      </c>
    </row>
    <row r="217" spans="1:6">
      <c r="A217" s="272"/>
      <c r="B217" s="272" t="s">
        <v>1000</v>
      </c>
      <c r="C217" s="272"/>
      <c r="D217" s="354" t="s">
        <v>1001</v>
      </c>
      <c r="E217" s="369">
        <v>4562.1000000000004</v>
      </c>
      <c r="F217" s="369">
        <v>4570</v>
      </c>
    </row>
    <row r="218" spans="1:6">
      <c r="A218" s="272"/>
      <c r="B218" s="272" t="s">
        <v>1002</v>
      </c>
      <c r="C218" s="272"/>
      <c r="D218" s="354" t="s">
        <v>1003</v>
      </c>
      <c r="E218" s="369">
        <v>4562.1000000000004</v>
      </c>
      <c r="F218" s="369">
        <v>4570</v>
      </c>
    </row>
    <row r="219" spans="1:6" ht="25.5">
      <c r="A219" s="272"/>
      <c r="B219" s="272"/>
      <c r="C219" s="272" t="s">
        <v>769</v>
      </c>
      <c r="D219" s="354" t="s">
        <v>770</v>
      </c>
      <c r="E219" s="369">
        <v>4562.1000000000004</v>
      </c>
      <c r="F219" s="369">
        <v>4570</v>
      </c>
    </row>
    <row r="220" spans="1:6">
      <c r="A220" s="272"/>
      <c r="B220" s="272"/>
      <c r="C220" s="272" t="s">
        <v>771</v>
      </c>
      <c r="D220" s="354" t="s">
        <v>772</v>
      </c>
      <c r="E220" s="369">
        <v>4562.1000000000004</v>
      </c>
      <c r="F220" s="369">
        <v>4570</v>
      </c>
    </row>
    <row r="221" spans="1:6" s="351" customFormat="1">
      <c r="A221" s="413" t="s">
        <v>407</v>
      </c>
      <c r="B221" s="413"/>
      <c r="C221" s="413"/>
      <c r="D221" s="412" t="s">
        <v>406</v>
      </c>
      <c r="E221" s="360">
        <v>1170402.8999999997</v>
      </c>
      <c r="F221" s="360">
        <v>1195799</v>
      </c>
    </row>
    <row r="222" spans="1:6">
      <c r="A222" s="272" t="s">
        <v>405</v>
      </c>
      <c r="B222" s="272"/>
      <c r="C222" s="272"/>
      <c r="D222" s="270" t="s">
        <v>404</v>
      </c>
      <c r="E222" s="369">
        <v>391170.47699999996</v>
      </c>
      <c r="F222" s="369">
        <v>394016.37699999998</v>
      </c>
    </row>
    <row r="223" spans="1:6" ht="25.5">
      <c r="A223" s="272"/>
      <c r="B223" s="272" t="s">
        <v>392</v>
      </c>
      <c r="C223" s="272"/>
      <c r="D223" s="354" t="s">
        <v>391</v>
      </c>
      <c r="E223" s="369">
        <v>250</v>
      </c>
      <c r="F223" s="369"/>
    </row>
    <row r="224" spans="1:6">
      <c r="A224" s="272"/>
      <c r="B224" s="272" t="s">
        <v>390</v>
      </c>
      <c r="C224" s="272"/>
      <c r="D224" s="354" t="s">
        <v>389</v>
      </c>
      <c r="E224" s="369">
        <v>250</v>
      </c>
      <c r="F224" s="369"/>
    </row>
    <row r="225" spans="1:6">
      <c r="A225" s="272"/>
      <c r="B225" s="272" t="s">
        <v>420</v>
      </c>
      <c r="C225" s="272"/>
      <c r="D225" s="354" t="s">
        <v>426</v>
      </c>
      <c r="E225" s="369">
        <v>250</v>
      </c>
      <c r="F225" s="369"/>
    </row>
    <row r="226" spans="1:6">
      <c r="A226" s="272"/>
      <c r="B226" s="272"/>
      <c r="C226" s="272" t="s">
        <v>368</v>
      </c>
      <c r="D226" s="354" t="s">
        <v>367</v>
      </c>
      <c r="E226" s="369">
        <v>250</v>
      </c>
      <c r="F226" s="369"/>
    </row>
    <row r="227" spans="1:6" ht="25.5">
      <c r="A227" s="272"/>
      <c r="B227" s="272"/>
      <c r="C227" s="272" t="s">
        <v>381</v>
      </c>
      <c r="D227" s="354" t="s">
        <v>380</v>
      </c>
      <c r="E227" s="369">
        <v>250</v>
      </c>
      <c r="F227" s="369"/>
    </row>
    <row r="228" spans="1:6">
      <c r="A228" s="272"/>
      <c r="B228" s="272" t="s">
        <v>857</v>
      </c>
      <c r="C228" s="272"/>
      <c r="D228" s="354" t="s">
        <v>858</v>
      </c>
      <c r="E228" s="369">
        <v>386001.97699999996</v>
      </c>
      <c r="F228" s="369">
        <v>389773.57699999999</v>
      </c>
    </row>
    <row r="229" spans="1:6" ht="25.5">
      <c r="A229" s="272"/>
      <c r="B229" s="272" t="s">
        <v>859</v>
      </c>
      <c r="C229" s="272"/>
      <c r="D229" s="354" t="s">
        <v>860</v>
      </c>
      <c r="E229" s="369">
        <v>29765.599999999999</v>
      </c>
      <c r="F229" s="369">
        <v>29765.599999999999</v>
      </c>
    </row>
    <row r="230" spans="1:6">
      <c r="A230" s="272"/>
      <c r="B230" s="272"/>
      <c r="C230" s="272" t="s">
        <v>795</v>
      </c>
      <c r="D230" s="354" t="s">
        <v>796</v>
      </c>
      <c r="E230" s="369">
        <v>29765.599999999999</v>
      </c>
      <c r="F230" s="369">
        <v>29765.599999999999</v>
      </c>
    </row>
    <row r="231" spans="1:6">
      <c r="A231" s="272"/>
      <c r="B231" s="272"/>
      <c r="C231" s="272" t="s">
        <v>861</v>
      </c>
      <c r="D231" s="354" t="s">
        <v>862</v>
      </c>
      <c r="E231" s="369">
        <v>29765.599999999999</v>
      </c>
      <c r="F231" s="369">
        <v>29765.599999999999</v>
      </c>
    </row>
    <row r="232" spans="1:6">
      <c r="A232" s="272"/>
      <c r="B232" s="272" t="s">
        <v>863</v>
      </c>
      <c r="C232" s="272"/>
      <c r="D232" s="354" t="s">
        <v>864</v>
      </c>
      <c r="E232" s="369">
        <v>356236.37699999998</v>
      </c>
      <c r="F232" s="369">
        <v>360007.97700000001</v>
      </c>
    </row>
    <row r="233" spans="1:6" ht="25.5">
      <c r="A233" s="272"/>
      <c r="B233" s="272"/>
      <c r="C233" s="272" t="s">
        <v>769</v>
      </c>
      <c r="D233" s="354" t="s">
        <v>770</v>
      </c>
      <c r="E233" s="369">
        <v>356236.37699999998</v>
      </c>
      <c r="F233" s="369">
        <v>360007.97700000001</v>
      </c>
    </row>
    <row r="234" spans="1:6">
      <c r="A234" s="272"/>
      <c r="B234" s="272"/>
      <c r="C234" s="272" t="s">
        <v>771</v>
      </c>
      <c r="D234" s="354" t="s">
        <v>772</v>
      </c>
      <c r="E234" s="369">
        <v>204494.391</v>
      </c>
      <c r="F234" s="369">
        <v>206882.872</v>
      </c>
    </row>
    <row r="235" spans="1:6">
      <c r="A235" s="272"/>
      <c r="B235" s="272"/>
      <c r="C235" s="272" t="s">
        <v>837</v>
      </c>
      <c r="D235" s="354" t="s">
        <v>838</v>
      </c>
      <c r="E235" s="369">
        <v>151741.986</v>
      </c>
      <c r="F235" s="369">
        <v>153125.10500000001</v>
      </c>
    </row>
    <row r="236" spans="1:6" ht="25.5">
      <c r="A236" s="272"/>
      <c r="B236" s="272" t="s">
        <v>816</v>
      </c>
      <c r="C236" s="272"/>
      <c r="D236" s="354" t="s">
        <v>817</v>
      </c>
      <c r="E236" s="369">
        <v>2030.8</v>
      </c>
      <c r="F236" s="369">
        <v>2030.8</v>
      </c>
    </row>
    <row r="237" spans="1:6" ht="25.5">
      <c r="A237" s="272"/>
      <c r="B237" s="272" t="s">
        <v>818</v>
      </c>
      <c r="C237" s="272"/>
      <c r="D237" s="354" t="s">
        <v>819</v>
      </c>
      <c r="E237" s="369">
        <v>2030.8</v>
      </c>
      <c r="F237" s="369">
        <v>2030.8</v>
      </c>
    </row>
    <row r="238" spans="1:6" ht="25.5">
      <c r="A238" s="272"/>
      <c r="B238" s="272"/>
      <c r="C238" s="272" t="s">
        <v>769</v>
      </c>
      <c r="D238" s="354" t="s">
        <v>770</v>
      </c>
      <c r="E238" s="369">
        <v>2030.8</v>
      </c>
      <c r="F238" s="369">
        <v>2030.8</v>
      </c>
    </row>
    <row r="239" spans="1:6">
      <c r="A239" s="272"/>
      <c r="B239" s="272"/>
      <c r="C239" s="272" t="s">
        <v>771</v>
      </c>
      <c r="D239" s="354" t="s">
        <v>772</v>
      </c>
      <c r="E239" s="369">
        <v>1159.5999999999999</v>
      </c>
      <c r="F239" s="369">
        <v>1159.5999999999999</v>
      </c>
    </row>
    <row r="240" spans="1:6">
      <c r="A240" s="272"/>
      <c r="B240" s="272"/>
      <c r="C240" s="272" t="s">
        <v>837</v>
      </c>
      <c r="D240" s="354" t="s">
        <v>838</v>
      </c>
      <c r="E240" s="369">
        <v>871.2</v>
      </c>
      <c r="F240" s="369">
        <v>871.2</v>
      </c>
    </row>
    <row r="241" spans="1:6">
      <c r="A241" s="272"/>
      <c r="B241" s="272" t="s">
        <v>387</v>
      </c>
      <c r="C241" s="272"/>
      <c r="D241" s="354" t="s">
        <v>386</v>
      </c>
      <c r="E241" s="369">
        <v>2887.7</v>
      </c>
      <c r="F241" s="369">
        <v>2212</v>
      </c>
    </row>
    <row r="242" spans="1:6" ht="38.25">
      <c r="A242" s="272"/>
      <c r="B242" s="272" t="s">
        <v>385</v>
      </c>
      <c r="C242" s="272"/>
      <c r="D242" s="354" t="s">
        <v>384</v>
      </c>
      <c r="E242" s="369">
        <v>750</v>
      </c>
      <c r="F242" s="369"/>
    </row>
    <row r="243" spans="1:6" ht="25.5">
      <c r="A243" s="272"/>
      <c r="B243" s="272" t="s">
        <v>383</v>
      </c>
      <c r="C243" s="272"/>
      <c r="D243" s="354" t="s">
        <v>382</v>
      </c>
      <c r="E243" s="369">
        <v>750</v>
      </c>
      <c r="F243" s="369"/>
    </row>
    <row r="244" spans="1:6">
      <c r="A244" s="272"/>
      <c r="B244" s="272"/>
      <c r="C244" s="272" t="s">
        <v>368</v>
      </c>
      <c r="D244" s="354" t="s">
        <v>367</v>
      </c>
      <c r="E244" s="369">
        <v>750</v>
      </c>
      <c r="F244" s="369"/>
    </row>
    <row r="245" spans="1:6" ht="25.5">
      <c r="A245" s="272"/>
      <c r="B245" s="272"/>
      <c r="C245" s="272" t="s">
        <v>381</v>
      </c>
      <c r="D245" s="354" t="s">
        <v>380</v>
      </c>
      <c r="E245" s="369">
        <v>750</v>
      </c>
      <c r="F245" s="369"/>
    </row>
    <row r="246" spans="1:6" ht="25.5">
      <c r="A246" s="272"/>
      <c r="B246" s="272" t="s">
        <v>773</v>
      </c>
      <c r="C246" s="272"/>
      <c r="D246" s="354" t="s">
        <v>774</v>
      </c>
      <c r="E246" s="369">
        <v>2137.6999999999998</v>
      </c>
      <c r="F246" s="369">
        <v>2212</v>
      </c>
    </row>
    <row r="247" spans="1:6" ht="38.25">
      <c r="A247" s="272"/>
      <c r="B247" s="272" t="s">
        <v>867</v>
      </c>
      <c r="C247" s="272"/>
      <c r="D247" s="354" t="s">
        <v>314</v>
      </c>
      <c r="E247" s="369">
        <v>2137.6999999999998</v>
      </c>
      <c r="F247" s="369">
        <v>2212</v>
      </c>
    </row>
    <row r="248" spans="1:6" ht="25.5">
      <c r="A248" s="272"/>
      <c r="B248" s="272"/>
      <c r="C248" s="272" t="s">
        <v>769</v>
      </c>
      <c r="D248" s="354" t="s">
        <v>770</v>
      </c>
      <c r="E248" s="369">
        <v>2137.6999999999998</v>
      </c>
      <c r="F248" s="369">
        <v>2212</v>
      </c>
    </row>
    <row r="249" spans="1:6">
      <c r="A249" s="272"/>
      <c r="B249" s="272"/>
      <c r="C249" s="272" t="s">
        <v>771</v>
      </c>
      <c r="D249" s="354" t="s">
        <v>772</v>
      </c>
      <c r="E249" s="369">
        <v>2137.6999999999998</v>
      </c>
      <c r="F249" s="369">
        <v>2212</v>
      </c>
    </row>
    <row r="250" spans="1:6">
      <c r="A250" s="272" t="s">
        <v>418</v>
      </c>
      <c r="B250" s="272"/>
      <c r="C250" s="272"/>
      <c r="D250" s="270" t="s">
        <v>417</v>
      </c>
      <c r="E250" s="369">
        <v>683695.82299999997</v>
      </c>
      <c r="F250" s="369">
        <v>706179.723</v>
      </c>
    </row>
    <row r="251" spans="1:6" ht="25.5">
      <c r="A251" s="272"/>
      <c r="B251" s="272" t="s">
        <v>392</v>
      </c>
      <c r="C251" s="272"/>
      <c r="D251" s="354" t="s">
        <v>391</v>
      </c>
      <c r="E251" s="369">
        <v>250</v>
      </c>
      <c r="F251" s="369"/>
    </row>
    <row r="252" spans="1:6">
      <c r="A252" s="272"/>
      <c r="B252" s="272" t="s">
        <v>390</v>
      </c>
      <c r="C252" s="272"/>
      <c r="D252" s="354" t="s">
        <v>389</v>
      </c>
      <c r="E252" s="369">
        <v>250</v>
      </c>
      <c r="F252" s="369"/>
    </row>
    <row r="253" spans="1:6">
      <c r="A253" s="272"/>
      <c r="B253" s="272" t="s">
        <v>416</v>
      </c>
      <c r="C253" s="272"/>
      <c r="D253" s="354" t="s">
        <v>425</v>
      </c>
      <c r="E253" s="369">
        <v>250</v>
      </c>
      <c r="F253" s="369"/>
    </row>
    <row r="254" spans="1:6">
      <c r="A254" s="272"/>
      <c r="B254" s="272"/>
      <c r="C254" s="272" t="s">
        <v>368</v>
      </c>
      <c r="D254" s="354" t="s">
        <v>367</v>
      </c>
      <c r="E254" s="369">
        <v>250</v>
      </c>
      <c r="F254" s="369"/>
    </row>
    <row r="255" spans="1:6" ht="25.5">
      <c r="A255" s="272"/>
      <c r="B255" s="272"/>
      <c r="C255" s="272" t="s">
        <v>381</v>
      </c>
      <c r="D255" s="354" t="s">
        <v>380</v>
      </c>
      <c r="E255" s="369">
        <v>250</v>
      </c>
      <c r="F255" s="369"/>
    </row>
    <row r="256" spans="1:6">
      <c r="A256" s="272"/>
      <c r="B256" s="272" t="s">
        <v>868</v>
      </c>
      <c r="C256" s="272"/>
      <c r="D256" s="354" t="s">
        <v>869</v>
      </c>
      <c r="E256" s="369">
        <v>83833.233000000007</v>
      </c>
      <c r="F256" s="369">
        <v>88711.332999999999</v>
      </c>
    </row>
    <row r="257" spans="1:6">
      <c r="A257" s="272"/>
      <c r="B257" s="272" t="s">
        <v>870</v>
      </c>
      <c r="C257" s="272"/>
      <c r="D257" s="354" t="s">
        <v>871</v>
      </c>
      <c r="E257" s="369">
        <v>2708.5</v>
      </c>
      <c r="F257" s="369">
        <v>2708.5</v>
      </c>
    </row>
    <row r="258" spans="1:6" ht="25.5">
      <c r="A258" s="272"/>
      <c r="B258" s="272"/>
      <c r="C258" s="272" t="s">
        <v>769</v>
      </c>
      <c r="D258" s="354" t="s">
        <v>770</v>
      </c>
      <c r="E258" s="369">
        <v>2708.5</v>
      </c>
      <c r="F258" s="369">
        <v>2708.5</v>
      </c>
    </row>
    <row r="259" spans="1:6">
      <c r="A259" s="272"/>
      <c r="B259" s="272"/>
      <c r="C259" s="272" t="s">
        <v>771</v>
      </c>
      <c r="D259" s="354" t="s">
        <v>772</v>
      </c>
      <c r="E259" s="369">
        <v>2041.29</v>
      </c>
      <c r="F259" s="369">
        <v>2041.29</v>
      </c>
    </row>
    <row r="260" spans="1:6">
      <c r="A260" s="272"/>
      <c r="B260" s="272"/>
      <c r="C260" s="272" t="s">
        <v>837</v>
      </c>
      <c r="D260" s="354" t="s">
        <v>838</v>
      </c>
      <c r="E260" s="369">
        <v>667.21</v>
      </c>
      <c r="F260" s="369">
        <v>667.21</v>
      </c>
    </row>
    <row r="261" spans="1:6">
      <c r="A261" s="272"/>
      <c r="B261" s="272" t="s">
        <v>872</v>
      </c>
      <c r="C261" s="272"/>
      <c r="D261" s="354" t="s">
        <v>873</v>
      </c>
      <c r="E261" s="369">
        <v>81124.733000000007</v>
      </c>
      <c r="F261" s="369">
        <v>86002.832999999999</v>
      </c>
    </row>
    <row r="262" spans="1:6" ht="25.5">
      <c r="A262" s="272"/>
      <c r="B262" s="272"/>
      <c r="C262" s="272" t="s">
        <v>769</v>
      </c>
      <c r="D262" s="354" t="s">
        <v>770</v>
      </c>
      <c r="E262" s="369">
        <v>81124.733000000007</v>
      </c>
      <c r="F262" s="369">
        <v>86002.832999999999</v>
      </c>
    </row>
    <row r="263" spans="1:6">
      <c r="A263" s="272"/>
      <c r="B263" s="272"/>
      <c r="C263" s="272" t="s">
        <v>771</v>
      </c>
      <c r="D263" s="354" t="s">
        <v>772</v>
      </c>
      <c r="E263" s="369">
        <v>30429.539000000001</v>
      </c>
      <c r="F263" s="369">
        <v>32384.671999999999</v>
      </c>
    </row>
    <row r="264" spans="1:6">
      <c r="A264" s="272"/>
      <c r="B264" s="272"/>
      <c r="C264" s="272" t="s">
        <v>837</v>
      </c>
      <c r="D264" s="354" t="s">
        <v>838</v>
      </c>
      <c r="E264" s="369">
        <v>50695.194000000003</v>
      </c>
      <c r="F264" s="369">
        <v>53618.161</v>
      </c>
    </row>
    <row r="265" spans="1:6">
      <c r="A265" s="272"/>
      <c r="B265" s="272" t="s">
        <v>812</v>
      </c>
      <c r="C265" s="272"/>
      <c r="D265" s="354" t="s">
        <v>813</v>
      </c>
      <c r="E265" s="369">
        <v>92219.19</v>
      </c>
      <c r="F265" s="369">
        <v>92981.59</v>
      </c>
    </row>
    <row r="266" spans="1:6">
      <c r="A266" s="272"/>
      <c r="B266" s="272" t="s">
        <v>814</v>
      </c>
      <c r="C266" s="272"/>
      <c r="D266" s="354" t="s">
        <v>815</v>
      </c>
      <c r="E266" s="369">
        <v>92219.19</v>
      </c>
      <c r="F266" s="369">
        <v>92981.59</v>
      </c>
    </row>
    <row r="267" spans="1:6" ht="25.5">
      <c r="A267" s="272"/>
      <c r="B267" s="272"/>
      <c r="C267" s="272" t="s">
        <v>769</v>
      </c>
      <c r="D267" s="354" t="s">
        <v>770</v>
      </c>
      <c r="E267" s="369">
        <v>92219.19</v>
      </c>
      <c r="F267" s="369">
        <v>92981.59</v>
      </c>
    </row>
    <row r="268" spans="1:6">
      <c r="A268" s="272"/>
      <c r="B268" s="272"/>
      <c r="C268" s="272" t="s">
        <v>771</v>
      </c>
      <c r="D268" s="354" t="s">
        <v>772</v>
      </c>
      <c r="E268" s="369">
        <v>47623.670000000006</v>
      </c>
      <c r="F268" s="369">
        <v>47919.179000000004</v>
      </c>
    </row>
    <row r="269" spans="1:6">
      <c r="A269" s="272"/>
      <c r="B269" s="272"/>
      <c r="C269" s="272" t="s">
        <v>837</v>
      </c>
      <c r="D269" s="354" t="s">
        <v>838</v>
      </c>
      <c r="E269" s="369">
        <v>44595.519999999997</v>
      </c>
      <c r="F269" s="369">
        <v>45062.411</v>
      </c>
    </row>
    <row r="270" spans="1:6" ht="25.5">
      <c r="A270" s="272"/>
      <c r="B270" s="272" t="s">
        <v>816</v>
      </c>
      <c r="C270" s="272"/>
      <c r="D270" s="354" t="s">
        <v>817</v>
      </c>
      <c r="E270" s="369">
        <v>1653.1</v>
      </c>
      <c r="F270" s="369">
        <v>1653.1</v>
      </c>
    </row>
    <row r="271" spans="1:6" ht="25.5">
      <c r="A271" s="272"/>
      <c r="B271" s="272" t="s">
        <v>818</v>
      </c>
      <c r="C271" s="272"/>
      <c r="D271" s="354" t="s">
        <v>819</v>
      </c>
      <c r="E271" s="369">
        <v>1653.1</v>
      </c>
      <c r="F271" s="369">
        <v>1653.1</v>
      </c>
    </row>
    <row r="272" spans="1:6" ht="25.5">
      <c r="A272" s="272"/>
      <c r="B272" s="272"/>
      <c r="C272" s="272" t="s">
        <v>769</v>
      </c>
      <c r="D272" s="354" t="s">
        <v>770</v>
      </c>
      <c r="E272" s="369">
        <v>1653.1</v>
      </c>
      <c r="F272" s="369">
        <v>1653.1</v>
      </c>
    </row>
    <row r="273" spans="1:6">
      <c r="A273" s="272"/>
      <c r="B273" s="272"/>
      <c r="C273" s="272" t="s">
        <v>771</v>
      </c>
      <c r="D273" s="354" t="s">
        <v>772</v>
      </c>
      <c r="E273" s="369">
        <v>1107.3</v>
      </c>
      <c r="F273" s="369">
        <v>1107.3</v>
      </c>
    </row>
    <row r="274" spans="1:6">
      <c r="A274" s="272"/>
      <c r="B274" s="272"/>
      <c r="C274" s="272" t="s">
        <v>837</v>
      </c>
      <c r="D274" s="354" t="s">
        <v>838</v>
      </c>
      <c r="E274" s="369">
        <v>545.79999999999995</v>
      </c>
      <c r="F274" s="369">
        <v>545.79999999999995</v>
      </c>
    </row>
    <row r="275" spans="1:6">
      <c r="A275" s="272"/>
      <c r="B275" s="272" t="s">
        <v>387</v>
      </c>
      <c r="C275" s="272"/>
      <c r="D275" s="354" t="s">
        <v>386</v>
      </c>
      <c r="E275" s="369">
        <v>505422.2</v>
      </c>
      <c r="F275" s="369">
        <v>522520.7</v>
      </c>
    </row>
    <row r="276" spans="1:6" ht="38.25">
      <c r="A276" s="272"/>
      <c r="B276" s="272" t="s">
        <v>385</v>
      </c>
      <c r="C276" s="272"/>
      <c r="D276" s="354" t="s">
        <v>384</v>
      </c>
      <c r="E276" s="369">
        <v>750</v>
      </c>
      <c r="F276" s="369"/>
    </row>
    <row r="277" spans="1:6" ht="25.5">
      <c r="A277" s="272"/>
      <c r="B277" s="272" t="s">
        <v>383</v>
      </c>
      <c r="C277" s="272"/>
      <c r="D277" s="354" t="s">
        <v>382</v>
      </c>
      <c r="E277" s="369">
        <v>750</v>
      </c>
      <c r="F277" s="369"/>
    </row>
    <row r="278" spans="1:6">
      <c r="A278" s="272"/>
      <c r="B278" s="272"/>
      <c r="C278" s="272" t="s">
        <v>368</v>
      </c>
      <c r="D278" s="354" t="s">
        <v>367</v>
      </c>
      <c r="E278" s="369">
        <v>750</v>
      </c>
      <c r="F278" s="369"/>
    </row>
    <row r="279" spans="1:6" ht="25.5">
      <c r="A279" s="272"/>
      <c r="B279" s="272"/>
      <c r="C279" s="272" t="s">
        <v>381</v>
      </c>
      <c r="D279" s="354" t="s">
        <v>380</v>
      </c>
      <c r="E279" s="369">
        <v>750</v>
      </c>
      <c r="F279" s="369"/>
    </row>
    <row r="280" spans="1:6" ht="25.5">
      <c r="A280" s="272"/>
      <c r="B280" s="272" t="s">
        <v>773</v>
      </c>
      <c r="C280" s="272"/>
      <c r="D280" s="354" t="s">
        <v>774</v>
      </c>
      <c r="E280" s="369">
        <v>504672.2</v>
      </c>
      <c r="F280" s="369">
        <v>522520.7</v>
      </c>
    </row>
    <row r="281" spans="1:6" ht="51">
      <c r="A281" s="272"/>
      <c r="B281" s="272" t="s">
        <v>874</v>
      </c>
      <c r="C281" s="272"/>
      <c r="D281" s="354" t="s">
        <v>875</v>
      </c>
      <c r="E281" s="369">
        <v>445387.3</v>
      </c>
      <c r="F281" s="369">
        <v>462691.5</v>
      </c>
    </row>
    <row r="282" spans="1:6" ht="25.5">
      <c r="A282" s="272"/>
      <c r="B282" s="272"/>
      <c r="C282" s="272" t="s">
        <v>769</v>
      </c>
      <c r="D282" s="354" t="s">
        <v>770</v>
      </c>
      <c r="E282" s="369">
        <v>445387.3</v>
      </c>
      <c r="F282" s="369">
        <v>462691.5</v>
      </c>
    </row>
    <row r="283" spans="1:6">
      <c r="A283" s="272"/>
      <c r="B283" s="272"/>
      <c r="C283" s="272" t="s">
        <v>769</v>
      </c>
      <c r="D283" s="354" t="s">
        <v>772</v>
      </c>
      <c r="E283" s="369">
        <v>445387.3</v>
      </c>
      <c r="F283" s="369">
        <v>462691.5</v>
      </c>
    </row>
    <row r="284" spans="1:6" ht="114.75">
      <c r="A284" s="272"/>
      <c r="B284" s="272" t="s">
        <v>876</v>
      </c>
      <c r="C284" s="272"/>
      <c r="D284" s="354" t="s">
        <v>877</v>
      </c>
      <c r="E284" s="369">
        <v>53996.7</v>
      </c>
      <c r="F284" s="369">
        <v>54662.5</v>
      </c>
    </row>
    <row r="285" spans="1:6" ht="25.5">
      <c r="A285" s="272"/>
      <c r="B285" s="272"/>
      <c r="C285" s="272" t="s">
        <v>769</v>
      </c>
      <c r="D285" s="354" t="s">
        <v>770</v>
      </c>
      <c r="E285" s="369">
        <v>53996.7</v>
      </c>
      <c r="F285" s="369">
        <v>54662.5</v>
      </c>
    </row>
    <row r="286" spans="1:6">
      <c r="A286" s="272"/>
      <c r="B286" s="272"/>
      <c r="C286" s="272" t="s">
        <v>771</v>
      </c>
      <c r="D286" s="354" t="s">
        <v>772</v>
      </c>
      <c r="E286" s="369">
        <v>53996.7</v>
      </c>
      <c r="F286" s="369">
        <v>54662.5</v>
      </c>
    </row>
    <row r="287" spans="1:6" ht="25.5">
      <c r="A287" s="272"/>
      <c r="B287" s="272" t="s">
        <v>878</v>
      </c>
      <c r="C287" s="272"/>
      <c r="D287" s="354" t="s">
        <v>879</v>
      </c>
      <c r="E287" s="369">
        <v>5288.2</v>
      </c>
      <c r="F287" s="369">
        <v>5166.7</v>
      </c>
    </row>
    <row r="288" spans="1:6" ht="25.5">
      <c r="A288" s="272"/>
      <c r="B288" s="272"/>
      <c r="C288" s="272" t="s">
        <v>769</v>
      </c>
      <c r="D288" s="354" t="s">
        <v>770</v>
      </c>
      <c r="E288" s="369">
        <v>5288.2</v>
      </c>
      <c r="F288" s="369">
        <v>5166.7</v>
      </c>
    </row>
    <row r="289" spans="1:6">
      <c r="A289" s="272"/>
      <c r="B289" s="272"/>
      <c r="C289" s="272" t="s">
        <v>769</v>
      </c>
      <c r="D289" s="354" t="s">
        <v>772</v>
      </c>
      <c r="E289" s="369">
        <v>5288.2</v>
      </c>
      <c r="F289" s="369">
        <v>5166.7</v>
      </c>
    </row>
    <row r="290" spans="1:6">
      <c r="A290" s="272"/>
      <c r="B290" s="272"/>
      <c r="C290" s="272" t="s">
        <v>837</v>
      </c>
      <c r="D290" s="354" t="s">
        <v>838</v>
      </c>
      <c r="E290" s="369">
        <v>0</v>
      </c>
      <c r="F290" s="369">
        <v>0</v>
      </c>
    </row>
    <row r="291" spans="1:6">
      <c r="A291" s="272"/>
      <c r="B291" s="272" t="s">
        <v>799</v>
      </c>
      <c r="C291" s="272"/>
      <c r="D291" s="354" t="s">
        <v>800</v>
      </c>
      <c r="E291" s="369">
        <v>293.10000000000002</v>
      </c>
      <c r="F291" s="369">
        <v>313</v>
      </c>
    </row>
    <row r="292" spans="1:6" ht="51">
      <c r="A292" s="272"/>
      <c r="B292" s="272" t="s">
        <v>801</v>
      </c>
      <c r="C292" s="272"/>
      <c r="D292" s="354" t="s">
        <v>802</v>
      </c>
      <c r="E292" s="369">
        <v>293.10000000000002</v>
      </c>
      <c r="F292" s="369">
        <v>313</v>
      </c>
    </row>
    <row r="293" spans="1:6" ht="25.5">
      <c r="A293" s="272"/>
      <c r="B293" s="272"/>
      <c r="C293" s="272" t="s">
        <v>769</v>
      </c>
      <c r="D293" s="354" t="s">
        <v>770</v>
      </c>
      <c r="E293" s="369">
        <v>293.10000000000002</v>
      </c>
      <c r="F293" s="369">
        <v>313</v>
      </c>
    </row>
    <row r="294" spans="1:6">
      <c r="A294" s="272"/>
      <c r="B294" s="272"/>
      <c r="C294" s="272" t="s">
        <v>771</v>
      </c>
      <c r="D294" s="354" t="s">
        <v>772</v>
      </c>
      <c r="E294" s="369">
        <v>293.10000000000002</v>
      </c>
      <c r="F294" s="369">
        <v>313</v>
      </c>
    </row>
    <row r="295" spans="1:6">
      <c r="A295" s="272"/>
      <c r="B295" s="272" t="s">
        <v>401</v>
      </c>
      <c r="C295" s="272"/>
      <c r="D295" s="354" t="s">
        <v>400</v>
      </c>
      <c r="E295" s="369">
        <v>25</v>
      </c>
      <c r="F295" s="369"/>
    </row>
    <row r="296" spans="1:6" ht="25.5">
      <c r="A296" s="272"/>
      <c r="B296" s="272" t="s">
        <v>845</v>
      </c>
      <c r="C296" s="272"/>
      <c r="D296" s="354" t="s">
        <v>709</v>
      </c>
      <c r="E296" s="369">
        <v>25</v>
      </c>
      <c r="F296" s="369"/>
    </row>
    <row r="297" spans="1:6" ht="25.5">
      <c r="A297" s="272"/>
      <c r="B297" s="272"/>
      <c r="C297" s="272" t="s">
        <v>769</v>
      </c>
      <c r="D297" s="354" t="s">
        <v>770</v>
      </c>
      <c r="E297" s="369">
        <v>25</v>
      </c>
      <c r="F297" s="369"/>
    </row>
    <row r="298" spans="1:6">
      <c r="A298" s="272"/>
      <c r="B298" s="272"/>
      <c r="C298" s="272" t="s">
        <v>837</v>
      </c>
      <c r="D298" s="354" t="s">
        <v>838</v>
      </c>
      <c r="E298" s="369">
        <v>25</v>
      </c>
      <c r="F298" s="369"/>
    </row>
    <row r="299" spans="1:6">
      <c r="A299" s="272" t="s">
        <v>820</v>
      </c>
      <c r="B299" s="272"/>
      <c r="C299" s="272"/>
      <c r="D299" s="270" t="s">
        <v>821</v>
      </c>
      <c r="E299" s="369">
        <v>60091.7</v>
      </c>
      <c r="F299" s="369">
        <v>60199.5</v>
      </c>
    </row>
    <row r="300" spans="1:6">
      <c r="A300" s="272"/>
      <c r="B300" s="272" t="s">
        <v>783</v>
      </c>
      <c r="C300" s="272"/>
      <c r="D300" s="354" t="s">
        <v>784</v>
      </c>
      <c r="E300" s="369">
        <v>5393.7</v>
      </c>
      <c r="F300" s="369">
        <v>5393.7</v>
      </c>
    </row>
    <row r="301" spans="1:6">
      <c r="A301" s="272"/>
      <c r="B301" s="272" t="s">
        <v>785</v>
      </c>
      <c r="C301" s="272"/>
      <c r="D301" s="354" t="s">
        <v>786</v>
      </c>
      <c r="E301" s="369">
        <v>5393.7</v>
      </c>
      <c r="F301" s="369">
        <v>5393.7</v>
      </c>
    </row>
    <row r="302" spans="1:6" ht="25.5">
      <c r="A302" s="272"/>
      <c r="B302" s="272"/>
      <c r="C302" s="272" t="s">
        <v>787</v>
      </c>
      <c r="D302" s="354" t="s">
        <v>788</v>
      </c>
      <c r="E302" s="369">
        <v>4944.3</v>
      </c>
      <c r="F302" s="369">
        <v>4944.3</v>
      </c>
    </row>
    <row r="303" spans="1:6">
      <c r="A303" s="272"/>
      <c r="B303" s="272"/>
      <c r="C303" s="272" t="s">
        <v>789</v>
      </c>
      <c r="D303" s="354" t="s">
        <v>790</v>
      </c>
      <c r="E303" s="369">
        <v>4944.3</v>
      </c>
      <c r="F303" s="369">
        <v>4944.3</v>
      </c>
    </row>
    <row r="304" spans="1:6">
      <c r="A304" s="272"/>
      <c r="B304" s="272"/>
      <c r="C304" s="272" t="s">
        <v>791</v>
      </c>
      <c r="D304" s="354" t="s">
        <v>792</v>
      </c>
      <c r="E304" s="369">
        <v>423.86</v>
      </c>
      <c r="F304" s="369">
        <v>423.86</v>
      </c>
    </row>
    <row r="305" spans="1:6">
      <c r="A305" s="272"/>
      <c r="B305" s="272"/>
      <c r="C305" s="272" t="s">
        <v>793</v>
      </c>
      <c r="D305" s="354" t="s">
        <v>794</v>
      </c>
      <c r="E305" s="369">
        <v>423.86</v>
      </c>
      <c r="F305" s="369">
        <v>423.86</v>
      </c>
    </row>
    <row r="306" spans="1:6">
      <c r="A306" s="272"/>
      <c r="B306" s="272"/>
      <c r="C306" s="272" t="s">
        <v>795</v>
      </c>
      <c r="D306" s="354" t="s">
        <v>796</v>
      </c>
      <c r="E306" s="369">
        <v>25.54</v>
      </c>
      <c r="F306" s="369">
        <v>25.54</v>
      </c>
    </row>
    <row r="307" spans="1:6" ht="25.5">
      <c r="A307" s="272"/>
      <c r="B307" s="272"/>
      <c r="C307" s="272" t="s">
        <v>797</v>
      </c>
      <c r="D307" s="354" t="s">
        <v>798</v>
      </c>
      <c r="E307" s="369">
        <v>25.54</v>
      </c>
      <c r="F307" s="369">
        <v>25.54</v>
      </c>
    </row>
    <row r="308" spans="1:6">
      <c r="A308" s="272"/>
      <c r="B308" s="272" t="s">
        <v>822</v>
      </c>
      <c r="C308" s="272"/>
      <c r="D308" s="354" t="s">
        <v>823</v>
      </c>
      <c r="E308" s="369">
        <v>2085</v>
      </c>
      <c r="F308" s="369">
        <v>2085</v>
      </c>
    </row>
    <row r="309" spans="1:6">
      <c r="A309" s="272"/>
      <c r="B309" s="272" t="s">
        <v>824</v>
      </c>
      <c r="C309" s="272"/>
      <c r="D309" s="354" t="s">
        <v>825</v>
      </c>
      <c r="E309" s="369">
        <v>2085</v>
      </c>
      <c r="F309" s="369">
        <v>2085</v>
      </c>
    </row>
    <row r="310" spans="1:6" ht="25.5">
      <c r="A310" s="272"/>
      <c r="B310" s="272"/>
      <c r="C310" s="272" t="s">
        <v>769</v>
      </c>
      <c r="D310" s="354" t="s">
        <v>770</v>
      </c>
      <c r="E310" s="369">
        <v>2085</v>
      </c>
      <c r="F310" s="369">
        <v>2085</v>
      </c>
    </row>
    <row r="311" spans="1:6">
      <c r="A311" s="272"/>
      <c r="B311" s="272"/>
      <c r="C311" s="272" t="s">
        <v>771</v>
      </c>
      <c r="D311" s="354" t="s">
        <v>772</v>
      </c>
      <c r="E311" s="369">
        <v>1289.3000000000002</v>
      </c>
      <c r="F311" s="369">
        <v>1289.3000000000002</v>
      </c>
    </row>
    <row r="312" spans="1:6">
      <c r="A312" s="272"/>
      <c r="B312" s="272"/>
      <c r="C312" s="272" t="s">
        <v>837</v>
      </c>
      <c r="D312" s="354" t="s">
        <v>838</v>
      </c>
      <c r="E312" s="369">
        <v>795.7</v>
      </c>
      <c r="F312" s="369">
        <v>795.7</v>
      </c>
    </row>
    <row r="313" spans="1:6" ht="51">
      <c r="A313" s="272"/>
      <c r="B313" s="272" t="s">
        <v>850</v>
      </c>
      <c r="C313" s="272"/>
      <c r="D313" s="354" t="s">
        <v>851</v>
      </c>
      <c r="E313" s="369">
        <v>2169.6999999999998</v>
      </c>
      <c r="F313" s="369">
        <v>2176.8000000000002</v>
      </c>
    </row>
    <row r="314" spans="1:6" ht="25.5">
      <c r="A314" s="272"/>
      <c r="B314" s="272" t="s">
        <v>852</v>
      </c>
      <c r="C314" s="272"/>
      <c r="D314" s="354" t="s">
        <v>853</v>
      </c>
      <c r="E314" s="369">
        <v>2169.6999999999998</v>
      </c>
      <c r="F314" s="369">
        <v>2176.8000000000002</v>
      </c>
    </row>
    <row r="315" spans="1:6" ht="25.5">
      <c r="A315" s="272"/>
      <c r="B315" s="272"/>
      <c r="C315" s="272" t="s">
        <v>769</v>
      </c>
      <c r="D315" s="354" t="s">
        <v>770</v>
      </c>
      <c r="E315" s="369">
        <v>2169.6999999999998</v>
      </c>
      <c r="F315" s="369">
        <v>2176.8000000000002</v>
      </c>
    </row>
    <row r="316" spans="1:6">
      <c r="A316" s="272"/>
      <c r="B316" s="272"/>
      <c r="C316" s="272" t="s">
        <v>771</v>
      </c>
      <c r="D316" s="354" t="s">
        <v>772</v>
      </c>
      <c r="E316" s="369">
        <v>2169.6999999999998</v>
      </c>
      <c r="F316" s="369">
        <v>2176.8000000000002</v>
      </c>
    </row>
    <row r="317" spans="1:6">
      <c r="A317" s="272"/>
      <c r="B317" s="272" t="s">
        <v>387</v>
      </c>
      <c r="C317" s="272"/>
      <c r="D317" s="354" t="s">
        <v>386</v>
      </c>
      <c r="E317" s="369">
        <v>14829.099999999999</v>
      </c>
      <c r="F317" s="369">
        <v>14829.099999999999</v>
      </c>
    </row>
    <row r="318" spans="1:6" ht="25.5">
      <c r="A318" s="272"/>
      <c r="B318" s="272" t="s">
        <v>773</v>
      </c>
      <c r="C318" s="272"/>
      <c r="D318" s="354" t="s">
        <v>774</v>
      </c>
      <c r="E318" s="369">
        <v>14829.099999999999</v>
      </c>
      <c r="F318" s="369">
        <v>14829.099999999999</v>
      </c>
    </row>
    <row r="319" spans="1:6">
      <c r="A319" s="272"/>
      <c r="B319" s="272" t="s">
        <v>826</v>
      </c>
      <c r="C319" s="272"/>
      <c r="D319" s="354" t="s">
        <v>304</v>
      </c>
      <c r="E319" s="369">
        <v>14829.099999999999</v>
      </c>
      <c r="F319" s="369">
        <v>14829.099999999999</v>
      </c>
    </row>
    <row r="320" spans="1:6">
      <c r="A320" s="272"/>
      <c r="B320" s="272"/>
      <c r="C320" s="272" t="s">
        <v>791</v>
      </c>
      <c r="D320" s="354" t="s">
        <v>792</v>
      </c>
      <c r="E320" s="369">
        <v>3385</v>
      </c>
      <c r="F320" s="369">
        <v>3385</v>
      </c>
    </row>
    <row r="321" spans="1:6">
      <c r="A321" s="272"/>
      <c r="B321" s="272"/>
      <c r="C321" s="272" t="s">
        <v>793</v>
      </c>
      <c r="D321" s="354" t="s">
        <v>794</v>
      </c>
      <c r="E321" s="369">
        <v>3385</v>
      </c>
      <c r="F321" s="369">
        <v>3385</v>
      </c>
    </row>
    <row r="322" spans="1:6">
      <c r="A322" s="272"/>
      <c r="B322" s="272"/>
      <c r="C322" s="272" t="s">
        <v>808</v>
      </c>
      <c r="D322" s="354" t="s">
        <v>811</v>
      </c>
      <c r="E322" s="369">
        <v>150</v>
      </c>
      <c r="F322" s="369">
        <v>150</v>
      </c>
    </row>
    <row r="323" spans="1:6" ht="25.5">
      <c r="A323" s="272"/>
      <c r="B323" s="272"/>
      <c r="C323" s="272" t="s">
        <v>880</v>
      </c>
      <c r="D323" s="354" t="s">
        <v>881</v>
      </c>
      <c r="E323" s="369">
        <v>150</v>
      </c>
      <c r="F323" s="369">
        <v>150</v>
      </c>
    </row>
    <row r="324" spans="1:6" ht="25.5">
      <c r="A324" s="272"/>
      <c r="B324" s="272"/>
      <c r="C324" s="272" t="s">
        <v>769</v>
      </c>
      <c r="D324" s="354" t="s">
        <v>770</v>
      </c>
      <c r="E324" s="369">
        <v>8834.0999999999985</v>
      </c>
      <c r="F324" s="369">
        <v>8834.0999999999985</v>
      </c>
    </row>
    <row r="325" spans="1:6">
      <c r="A325" s="272"/>
      <c r="B325" s="272"/>
      <c r="C325" s="272" t="s">
        <v>771</v>
      </c>
      <c r="D325" s="354" t="s">
        <v>772</v>
      </c>
      <c r="E325" s="369">
        <v>3208.2</v>
      </c>
      <c r="F325" s="369">
        <v>3208.2</v>
      </c>
    </row>
    <row r="326" spans="1:6">
      <c r="A326" s="272"/>
      <c r="B326" s="272"/>
      <c r="C326" s="272" t="s">
        <v>837</v>
      </c>
      <c r="D326" s="354" t="s">
        <v>838</v>
      </c>
      <c r="E326" s="369">
        <v>5625.9</v>
      </c>
      <c r="F326" s="369">
        <v>5625.9</v>
      </c>
    </row>
    <row r="327" spans="1:6">
      <c r="A327" s="272"/>
      <c r="B327" s="272"/>
      <c r="C327" s="272" t="s">
        <v>795</v>
      </c>
      <c r="D327" s="354" t="s">
        <v>796</v>
      </c>
      <c r="E327" s="369">
        <v>2460</v>
      </c>
      <c r="F327" s="369">
        <v>2460</v>
      </c>
    </row>
    <row r="328" spans="1:6" ht="25.5">
      <c r="A328" s="272"/>
      <c r="B328" s="272"/>
      <c r="C328" s="272" t="s">
        <v>882</v>
      </c>
      <c r="D328" s="354" t="s">
        <v>883</v>
      </c>
      <c r="E328" s="369">
        <v>2460</v>
      </c>
      <c r="F328" s="369">
        <v>2460</v>
      </c>
    </row>
    <row r="329" spans="1:6">
      <c r="A329" s="272"/>
      <c r="B329" s="272" t="s">
        <v>799</v>
      </c>
      <c r="C329" s="272"/>
      <c r="D329" s="354" t="s">
        <v>1086</v>
      </c>
      <c r="E329" s="369">
        <v>1257.2</v>
      </c>
      <c r="F329" s="369">
        <v>1046</v>
      </c>
    </row>
    <row r="330" spans="1:6" ht="51">
      <c r="A330" s="272"/>
      <c r="B330" s="272" t="s">
        <v>801</v>
      </c>
      <c r="C330" s="272"/>
      <c r="D330" s="354" t="s">
        <v>802</v>
      </c>
      <c r="E330" s="369">
        <v>1257.2</v>
      </c>
      <c r="F330" s="369">
        <v>1046</v>
      </c>
    </row>
    <row r="331" spans="1:6" ht="25.5">
      <c r="A331" s="272"/>
      <c r="B331" s="272"/>
      <c r="C331" s="272" t="s">
        <v>769</v>
      </c>
      <c r="D331" s="354" t="s">
        <v>770</v>
      </c>
      <c r="E331" s="369">
        <v>1257.2</v>
      </c>
      <c r="F331" s="369">
        <v>1046</v>
      </c>
    </row>
    <row r="332" spans="1:6">
      <c r="A332" s="272"/>
      <c r="B332" s="272"/>
      <c r="C332" s="272" t="s">
        <v>771</v>
      </c>
      <c r="D332" s="354" t="s">
        <v>772</v>
      </c>
      <c r="E332" s="369">
        <v>1257.2</v>
      </c>
      <c r="F332" s="369">
        <v>1046</v>
      </c>
    </row>
    <row r="333" spans="1:6">
      <c r="A333" s="272"/>
      <c r="B333" s="272" t="s">
        <v>401</v>
      </c>
      <c r="C333" s="272"/>
      <c r="D333" s="354" t="s">
        <v>400</v>
      </c>
      <c r="E333" s="369">
        <v>34357</v>
      </c>
      <c r="F333" s="369">
        <v>34668.9</v>
      </c>
    </row>
    <row r="334" spans="1:6" ht="25.5">
      <c r="A334" s="272"/>
      <c r="B334" s="272" t="s">
        <v>845</v>
      </c>
      <c r="C334" s="272"/>
      <c r="D334" s="354" t="s">
        <v>709</v>
      </c>
      <c r="E334" s="369">
        <v>462.3</v>
      </c>
      <c r="F334" s="369">
        <v>452.3</v>
      </c>
    </row>
    <row r="335" spans="1:6" ht="25.5">
      <c r="A335" s="272"/>
      <c r="B335" s="272"/>
      <c r="C335" s="272" t="s">
        <v>769</v>
      </c>
      <c r="D335" s="354" t="s">
        <v>770</v>
      </c>
      <c r="E335" s="369">
        <v>462.3</v>
      </c>
      <c r="F335" s="369">
        <v>452.3</v>
      </c>
    </row>
    <row r="336" spans="1:6">
      <c r="A336" s="272"/>
      <c r="B336" s="272"/>
      <c r="C336" s="272" t="s">
        <v>771</v>
      </c>
      <c r="D336" s="354" t="s">
        <v>772</v>
      </c>
      <c r="E336" s="369">
        <v>462.3</v>
      </c>
      <c r="F336" s="369">
        <v>452.3</v>
      </c>
    </row>
    <row r="337" spans="1:6" ht="25.5">
      <c r="A337" s="272"/>
      <c r="B337" s="272" t="s">
        <v>922</v>
      </c>
      <c r="C337" s="272"/>
      <c r="D337" s="354" t="s">
        <v>923</v>
      </c>
      <c r="E337" s="369">
        <v>33277.1</v>
      </c>
      <c r="F337" s="369">
        <v>33616.6</v>
      </c>
    </row>
    <row r="338" spans="1:6" ht="25.5">
      <c r="A338" s="272"/>
      <c r="B338" s="272"/>
      <c r="C338" s="272" t="s">
        <v>769</v>
      </c>
      <c r="D338" s="354" t="s">
        <v>770</v>
      </c>
      <c r="E338" s="369">
        <v>33277.1</v>
      </c>
      <c r="F338" s="369">
        <v>33616.6</v>
      </c>
    </row>
    <row r="339" spans="1:6">
      <c r="A339" s="272"/>
      <c r="B339" s="272"/>
      <c r="C339" s="272" t="s">
        <v>771</v>
      </c>
      <c r="D339" s="354" t="s">
        <v>772</v>
      </c>
      <c r="E339" s="369">
        <v>33277.1</v>
      </c>
      <c r="F339" s="369">
        <v>33616.6</v>
      </c>
    </row>
    <row r="340" spans="1:6" ht="25.5">
      <c r="A340" s="272"/>
      <c r="B340" s="272" t="s">
        <v>924</v>
      </c>
      <c r="C340" s="272"/>
      <c r="D340" s="354" t="s">
        <v>925</v>
      </c>
      <c r="E340" s="369">
        <v>600</v>
      </c>
      <c r="F340" s="369">
        <v>600</v>
      </c>
    </row>
    <row r="341" spans="1:6" ht="25.5">
      <c r="A341" s="272"/>
      <c r="B341" s="272"/>
      <c r="C341" s="272" t="s">
        <v>769</v>
      </c>
      <c r="D341" s="354" t="s">
        <v>770</v>
      </c>
      <c r="E341" s="369">
        <v>600</v>
      </c>
      <c r="F341" s="369">
        <v>600</v>
      </c>
    </row>
    <row r="342" spans="1:6">
      <c r="A342" s="272"/>
      <c r="B342" s="272"/>
      <c r="C342" s="272" t="s">
        <v>771</v>
      </c>
      <c r="D342" s="354" t="s">
        <v>772</v>
      </c>
      <c r="E342" s="369">
        <v>600</v>
      </c>
      <c r="F342" s="369">
        <v>600</v>
      </c>
    </row>
    <row r="343" spans="1:6" ht="38.25">
      <c r="A343" s="272"/>
      <c r="B343" s="272" t="s">
        <v>803</v>
      </c>
      <c r="C343" s="272"/>
      <c r="D343" s="354" t="s">
        <v>804</v>
      </c>
      <c r="E343" s="369">
        <v>17.600000000000001</v>
      </c>
      <c r="F343" s="369"/>
    </row>
    <row r="344" spans="1:6" ht="25.5">
      <c r="A344" s="272"/>
      <c r="B344" s="272"/>
      <c r="C344" s="272" t="s">
        <v>787</v>
      </c>
      <c r="D344" s="354" t="s">
        <v>788</v>
      </c>
      <c r="E344" s="369">
        <v>17.600000000000001</v>
      </c>
      <c r="F344" s="369"/>
    </row>
    <row r="345" spans="1:6">
      <c r="A345" s="272"/>
      <c r="B345" s="272"/>
      <c r="C345" s="272" t="s">
        <v>789</v>
      </c>
      <c r="D345" s="354" t="s">
        <v>790</v>
      </c>
      <c r="E345" s="369">
        <v>17.600000000000001</v>
      </c>
      <c r="F345" s="369"/>
    </row>
    <row r="346" spans="1:6">
      <c r="A346" s="272" t="s">
        <v>884</v>
      </c>
      <c r="B346" s="272"/>
      <c r="C346" s="272"/>
      <c r="D346" s="270" t="s">
        <v>885</v>
      </c>
      <c r="E346" s="369">
        <v>35444.9</v>
      </c>
      <c r="F346" s="369">
        <v>35403.4</v>
      </c>
    </row>
    <row r="347" spans="1:6">
      <c r="A347" s="272"/>
      <c r="B347" s="272" t="s">
        <v>783</v>
      </c>
      <c r="C347" s="272"/>
      <c r="D347" s="354" t="s">
        <v>784</v>
      </c>
      <c r="E347" s="369">
        <v>7410.1</v>
      </c>
      <c r="F347" s="369">
        <v>7410.9000000000005</v>
      </c>
    </row>
    <row r="348" spans="1:6">
      <c r="A348" s="272"/>
      <c r="B348" s="272" t="s">
        <v>785</v>
      </c>
      <c r="C348" s="272"/>
      <c r="D348" s="354" t="s">
        <v>786</v>
      </c>
      <c r="E348" s="369">
        <v>7410.1</v>
      </c>
      <c r="F348" s="369">
        <v>7410.9000000000005</v>
      </c>
    </row>
    <row r="349" spans="1:6" ht="25.5">
      <c r="A349" s="272"/>
      <c r="B349" s="272"/>
      <c r="C349" s="272" t="s">
        <v>787</v>
      </c>
      <c r="D349" s="354" t="s">
        <v>788</v>
      </c>
      <c r="E349" s="369">
        <v>6945.3</v>
      </c>
      <c r="F349" s="369">
        <v>6945.3</v>
      </c>
    </row>
    <row r="350" spans="1:6">
      <c r="A350" s="272"/>
      <c r="B350" s="272"/>
      <c r="C350" s="272" t="s">
        <v>789</v>
      </c>
      <c r="D350" s="354" t="s">
        <v>790</v>
      </c>
      <c r="E350" s="369">
        <v>6945.3</v>
      </c>
      <c r="F350" s="369">
        <v>6945.3</v>
      </c>
    </row>
    <row r="351" spans="1:6">
      <c r="A351" s="272"/>
      <c r="B351" s="272"/>
      <c r="C351" s="272" t="s">
        <v>791</v>
      </c>
      <c r="D351" s="354" t="s">
        <v>792</v>
      </c>
      <c r="E351" s="369">
        <v>443.53</v>
      </c>
      <c r="F351" s="369">
        <v>443.46199999999999</v>
      </c>
    </row>
    <row r="352" spans="1:6">
      <c r="A352" s="272"/>
      <c r="B352" s="272"/>
      <c r="C352" s="272" t="s">
        <v>793</v>
      </c>
      <c r="D352" s="354" t="s">
        <v>794</v>
      </c>
      <c r="E352" s="369">
        <v>443.53</v>
      </c>
      <c r="F352" s="369">
        <v>443.46199999999999</v>
      </c>
    </row>
    <row r="353" spans="1:6">
      <c r="A353" s="272"/>
      <c r="B353" s="272"/>
      <c r="C353" s="272" t="s">
        <v>795</v>
      </c>
      <c r="D353" s="354" t="s">
        <v>796</v>
      </c>
      <c r="E353" s="369">
        <v>21.27</v>
      </c>
      <c r="F353" s="369">
        <v>22.138000000000002</v>
      </c>
    </row>
    <row r="354" spans="1:6" ht="25.5">
      <c r="A354" s="272"/>
      <c r="B354" s="272"/>
      <c r="C354" s="272" t="s">
        <v>797</v>
      </c>
      <c r="D354" s="354" t="s">
        <v>798</v>
      </c>
      <c r="E354" s="369">
        <v>21.27</v>
      </c>
      <c r="F354" s="369">
        <v>22.138000000000002</v>
      </c>
    </row>
    <row r="355" spans="1:6" ht="25.5">
      <c r="A355" s="272"/>
      <c r="B355" s="272" t="s">
        <v>886</v>
      </c>
      <c r="C355" s="272"/>
      <c r="D355" s="354" t="s">
        <v>887</v>
      </c>
      <c r="E355" s="369">
        <v>4727.8999999999996</v>
      </c>
      <c r="F355" s="369">
        <v>4729.8999999999996</v>
      </c>
    </row>
    <row r="356" spans="1:6" ht="25.5">
      <c r="A356" s="272"/>
      <c r="B356" s="272" t="s">
        <v>888</v>
      </c>
      <c r="C356" s="272"/>
      <c r="D356" s="354" t="s">
        <v>853</v>
      </c>
      <c r="E356" s="369">
        <v>4727.8999999999996</v>
      </c>
      <c r="F356" s="369">
        <v>4729.8999999999996</v>
      </c>
    </row>
    <row r="357" spans="1:6" ht="25.5">
      <c r="A357" s="272"/>
      <c r="B357" s="272"/>
      <c r="C357" s="272" t="s">
        <v>769</v>
      </c>
      <c r="D357" s="354" t="s">
        <v>770</v>
      </c>
      <c r="E357" s="369">
        <v>4727.8999999999996</v>
      </c>
      <c r="F357" s="369">
        <v>4729.8999999999996</v>
      </c>
    </row>
    <row r="358" spans="1:6">
      <c r="A358" s="272"/>
      <c r="B358" s="272"/>
      <c r="C358" s="272" t="s">
        <v>771</v>
      </c>
      <c r="D358" s="354" t="s">
        <v>772</v>
      </c>
      <c r="E358" s="369">
        <v>4727.8999999999996</v>
      </c>
      <c r="F358" s="369">
        <v>4729.8999999999996</v>
      </c>
    </row>
    <row r="359" spans="1:6">
      <c r="A359" s="272"/>
      <c r="B359" s="272" t="s">
        <v>889</v>
      </c>
      <c r="C359" s="272"/>
      <c r="D359" s="354" t="s">
        <v>890</v>
      </c>
      <c r="E359" s="369">
        <v>140</v>
      </c>
      <c r="F359" s="369"/>
    </row>
    <row r="360" spans="1:6">
      <c r="A360" s="272"/>
      <c r="B360" s="272" t="s">
        <v>891</v>
      </c>
      <c r="C360" s="272"/>
      <c r="D360" s="354" t="s">
        <v>892</v>
      </c>
      <c r="E360" s="369">
        <v>140</v>
      </c>
      <c r="F360" s="369"/>
    </row>
    <row r="361" spans="1:6">
      <c r="A361" s="272"/>
      <c r="B361" s="272"/>
      <c r="C361" s="272" t="s">
        <v>791</v>
      </c>
      <c r="D361" s="354" t="s">
        <v>792</v>
      </c>
      <c r="E361" s="369">
        <v>140</v>
      </c>
      <c r="F361" s="369"/>
    </row>
    <row r="362" spans="1:6">
      <c r="A362" s="272"/>
      <c r="B362" s="272"/>
      <c r="C362" s="272" t="s">
        <v>793</v>
      </c>
      <c r="D362" s="354" t="s">
        <v>794</v>
      </c>
      <c r="E362" s="369">
        <v>140</v>
      </c>
      <c r="F362" s="369"/>
    </row>
    <row r="363" spans="1:6" ht="51">
      <c r="A363" s="272"/>
      <c r="B363" s="272" t="s">
        <v>850</v>
      </c>
      <c r="C363" s="272"/>
      <c r="D363" s="354" t="s">
        <v>851</v>
      </c>
      <c r="E363" s="369">
        <v>22915.4</v>
      </c>
      <c r="F363" s="369">
        <v>23055.7</v>
      </c>
    </row>
    <row r="364" spans="1:6" ht="25.5">
      <c r="A364" s="272"/>
      <c r="B364" s="272" t="s">
        <v>852</v>
      </c>
      <c r="C364" s="272"/>
      <c r="D364" s="354" t="s">
        <v>853</v>
      </c>
      <c r="E364" s="369">
        <v>22915.4</v>
      </c>
      <c r="F364" s="369">
        <v>23055.7</v>
      </c>
    </row>
    <row r="365" spans="1:6" ht="25.5">
      <c r="A365" s="272"/>
      <c r="B365" s="272"/>
      <c r="C365" s="272" t="s">
        <v>769</v>
      </c>
      <c r="D365" s="354" t="s">
        <v>770</v>
      </c>
      <c r="E365" s="369">
        <v>22915.4</v>
      </c>
      <c r="F365" s="369">
        <v>23055.7</v>
      </c>
    </row>
    <row r="366" spans="1:6">
      <c r="A366" s="272"/>
      <c r="B366" s="272"/>
      <c r="C366" s="272" t="s">
        <v>771</v>
      </c>
      <c r="D366" s="354" t="s">
        <v>772</v>
      </c>
      <c r="E366" s="369">
        <v>22915.4</v>
      </c>
      <c r="F366" s="369">
        <v>23055.7</v>
      </c>
    </row>
    <row r="367" spans="1:6" ht="25.5">
      <c r="A367" s="272"/>
      <c r="B367" s="272" t="s">
        <v>816</v>
      </c>
      <c r="C367" s="272"/>
      <c r="D367" s="354" t="s">
        <v>817</v>
      </c>
      <c r="E367" s="369">
        <v>117.9</v>
      </c>
      <c r="F367" s="369">
        <v>117.9</v>
      </c>
    </row>
    <row r="368" spans="1:6" ht="25.5">
      <c r="A368" s="272"/>
      <c r="B368" s="272" t="s">
        <v>818</v>
      </c>
      <c r="C368" s="272"/>
      <c r="D368" s="354" t="s">
        <v>819</v>
      </c>
      <c r="E368" s="369">
        <v>117.9</v>
      </c>
      <c r="F368" s="369">
        <v>117.9</v>
      </c>
    </row>
    <row r="369" spans="1:6" ht="25.5">
      <c r="A369" s="272"/>
      <c r="B369" s="272"/>
      <c r="C369" s="272" t="s">
        <v>769</v>
      </c>
      <c r="D369" s="354" t="s">
        <v>770</v>
      </c>
      <c r="E369" s="369">
        <v>117.9</v>
      </c>
      <c r="F369" s="369">
        <v>117.9</v>
      </c>
    </row>
    <row r="370" spans="1:6">
      <c r="A370" s="272"/>
      <c r="B370" s="272"/>
      <c r="C370" s="272" t="s">
        <v>771</v>
      </c>
      <c r="D370" s="354" t="s">
        <v>772</v>
      </c>
      <c r="E370" s="369">
        <v>117.9</v>
      </c>
      <c r="F370" s="369">
        <v>117.9</v>
      </c>
    </row>
    <row r="371" spans="1:6">
      <c r="A371" s="272"/>
      <c r="B371" s="272" t="s">
        <v>799</v>
      </c>
      <c r="C371" s="272"/>
      <c r="D371" s="354" t="s">
        <v>800</v>
      </c>
      <c r="E371" s="369">
        <v>104</v>
      </c>
      <c r="F371" s="369">
        <v>89</v>
      </c>
    </row>
    <row r="372" spans="1:6" ht="51">
      <c r="A372" s="272"/>
      <c r="B372" s="272" t="s">
        <v>801</v>
      </c>
      <c r="C372" s="272"/>
      <c r="D372" s="354" t="s">
        <v>802</v>
      </c>
      <c r="E372" s="369">
        <v>104</v>
      </c>
      <c r="F372" s="369">
        <v>89</v>
      </c>
    </row>
    <row r="373" spans="1:6" ht="25.5">
      <c r="A373" s="272"/>
      <c r="B373" s="272"/>
      <c r="C373" s="272" t="s">
        <v>769</v>
      </c>
      <c r="D373" s="354" t="s">
        <v>770</v>
      </c>
      <c r="E373" s="369">
        <v>104</v>
      </c>
      <c r="F373" s="369">
        <v>89</v>
      </c>
    </row>
    <row r="374" spans="1:6">
      <c r="A374" s="272"/>
      <c r="B374" s="272"/>
      <c r="C374" s="272" t="s">
        <v>771</v>
      </c>
      <c r="D374" s="354" t="s">
        <v>772</v>
      </c>
      <c r="E374" s="369">
        <v>104</v>
      </c>
      <c r="F374" s="369">
        <v>89</v>
      </c>
    </row>
    <row r="375" spans="1:6">
      <c r="A375" s="272"/>
      <c r="B375" s="272" t="s">
        <v>401</v>
      </c>
      <c r="C375" s="272"/>
      <c r="D375" s="354" t="s">
        <v>400</v>
      </c>
      <c r="E375" s="369">
        <v>29.6</v>
      </c>
      <c r="F375" s="369"/>
    </row>
    <row r="376" spans="1:6" ht="38.25">
      <c r="A376" s="272"/>
      <c r="B376" s="272" t="s">
        <v>803</v>
      </c>
      <c r="C376" s="272"/>
      <c r="D376" s="354" t="s">
        <v>804</v>
      </c>
      <c r="E376" s="369">
        <v>29.6</v>
      </c>
      <c r="F376" s="369"/>
    </row>
    <row r="377" spans="1:6" ht="25.5">
      <c r="A377" s="272"/>
      <c r="B377" s="272"/>
      <c r="C377" s="272" t="s">
        <v>787</v>
      </c>
      <c r="D377" s="354" t="s">
        <v>788</v>
      </c>
      <c r="E377" s="369">
        <v>29.6</v>
      </c>
      <c r="F377" s="369"/>
    </row>
    <row r="378" spans="1:6">
      <c r="A378" s="272"/>
      <c r="B378" s="272"/>
      <c r="C378" s="272" t="s">
        <v>789</v>
      </c>
      <c r="D378" s="354" t="s">
        <v>790</v>
      </c>
      <c r="E378" s="369">
        <v>29.6</v>
      </c>
      <c r="F378" s="369"/>
    </row>
    <row r="379" spans="1:6" s="351" customFormat="1">
      <c r="A379" s="413" t="s">
        <v>827</v>
      </c>
      <c r="B379" s="413"/>
      <c r="C379" s="413"/>
      <c r="D379" s="412" t="s">
        <v>828</v>
      </c>
      <c r="E379" s="360">
        <v>23683.200000000001</v>
      </c>
      <c r="F379" s="360">
        <v>23835.200000000001</v>
      </c>
    </row>
    <row r="380" spans="1:6">
      <c r="A380" s="272" t="s">
        <v>829</v>
      </c>
      <c r="B380" s="272"/>
      <c r="C380" s="272"/>
      <c r="D380" s="270" t="s">
        <v>830</v>
      </c>
      <c r="E380" s="369">
        <v>19082</v>
      </c>
      <c r="F380" s="369">
        <v>19240.400000000001</v>
      </c>
    </row>
    <row r="381" spans="1:6" ht="25.5">
      <c r="A381" s="272"/>
      <c r="B381" s="272" t="s">
        <v>831</v>
      </c>
      <c r="C381" s="272"/>
      <c r="D381" s="354" t="s">
        <v>832</v>
      </c>
      <c r="E381" s="369">
        <v>257.39999999999998</v>
      </c>
      <c r="F381" s="369">
        <v>257.39999999999998</v>
      </c>
    </row>
    <row r="382" spans="1:6" ht="25.5">
      <c r="A382" s="272"/>
      <c r="B382" s="272" t="s">
        <v>833</v>
      </c>
      <c r="C382" s="272"/>
      <c r="D382" s="354" t="s">
        <v>350</v>
      </c>
      <c r="E382" s="369">
        <v>257.39999999999998</v>
      </c>
      <c r="F382" s="369">
        <v>257.39999999999998</v>
      </c>
    </row>
    <row r="383" spans="1:6">
      <c r="A383" s="272"/>
      <c r="B383" s="272"/>
      <c r="C383" s="272" t="s">
        <v>834</v>
      </c>
      <c r="D383" s="354" t="s">
        <v>386</v>
      </c>
      <c r="E383" s="369">
        <v>257.39999999999998</v>
      </c>
      <c r="F383" s="369">
        <v>257.39999999999998</v>
      </c>
    </row>
    <row r="384" spans="1:6">
      <c r="A384" s="272"/>
      <c r="B384" s="272"/>
      <c r="C384" s="272" t="s">
        <v>835</v>
      </c>
      <c r="D384" s="354" t="s">
        <v>86</v>
      </c>
      <c r="E384" s="369">
        <v>257.39999999999998</v>
      </c>
      <c r="F384" s="369">
        <v>257.39999999999998</v>
      </c>
    </row>
    <row r="385" spans="1:6">
      <c r="A385" s="272"/>
      <c r="B385" s="272" t="s">
        <v>839</v>
      </c>
      <c r="C385" s="272"/>
      <c r="D385" s="354" t="s">
        <v>840</v>
      </c>
      <c r="E385" s="369">
        <v>6688.7</v>
      </c>
      <c r="F385" s="369">
        <v>6790.4</v>
      </c>
    </row>
    <row r="386" spans="1:6">
      <c r="A386" s="272"/>
      <c r="B386" s="272" t="s">
        <v>841</v>
      </c>
      <c r="C386" s="272"/>
      <c r="D386" s="354" t="s">
        <v>836</v>
      </c>
      <c r="E386" s="369">
        <v>6688.7</v>
      </c>
      <c r="F386" s="369">
        <v>6790.4</v>
      </c>
    </row>
    <row r="387" spans="1:6" ht="25.5">
      <c r="A387" s="272"/>
      <c r="B387" s="272"/>
      <c r="C387" s="272" t="s">
        <v>769</v>
      </c>
      <c r="D387" s="354" t="s">
        <v>770</v>
      </c>
      <c r="E387" s="369">
        <v>6688.7</v>
      </c>
      <c r="F387" s="369">
        <v>6790.4</v>
      </c>
    </row>
    <row r="388" spans="1:6">
      <c r="A388" s="272"/>
      <c r="B388" s="272"/>
      <c r="C388" s="272" t="s">
        <v>771</v>
      </c>
      <c r="D388" s="354" t="s">
        <v>772</v>
      </c>
      <c r="E388" s="369">
        <v>6688.7</v>
      </c>
      <c r="F388" s="369">
        <v>6790.4</v>
      </c>
    </row>
    <row r="389" spans="1:6">
      <c r="A389" s="272"/>
      <c r="B389" s="272" t="s">
        <v>842</v>
      </c>
      <c r="C389" s="272"/>
      <c r="D389" s="354" t="s">
        <v>843</v>
      </c>
      <c r="E389" s="369">
        <v>1330.9</v>
      </c>
      <c r="F389" s="369">
        <v>1338.5</v>
      </c>
    </row>
    <row r="390" spans="1:6">
      <c r="A390" s="272"/>
      <c r="B390" s="272" t="s">
        <v>844</v>
      </c>
      <c r="C390" s="272"/>
      <c r="D390" s="354" t="s">
        <v>836</v>
      </c>
      <c r="E390" s="369">
        <v>1330.9</v>
      </c>
      <c r="F390" s="369">
        <v>1338.5</v>
      </c>
    </row>
    <row r="391" spans="1:6" ht="25.5">
      <c r="A391" s="272"/>
      <c r="B391" s="272"/>
      <c r="C391" s="272" t="s">
        <v>769</v>
      </c>
      <c r="D391" s="354" t="s">
        <v>770</v>
      </c>
      <c r="E391" s="369">
        <v>1330.9</v>
      </c>
      <c r="F391" s="369">
        <v>1338.5</v>
      </c>
    </row>
    <row r="392" spans="1:6">
      <c r="A392" s="272"/>
      <c r="B392" s="272"/>
      <c r="C392" s="272" t="s">
        <v>771</v>
      </c>
      <c r="D392" s="354" t="s">
        <v>772</v>
      </c>
      <c r="E392" s="369">
        <v>1330.9</v>
      </c>
      <c r="F392" s="369">
        <v>1338.5</v>
      </c>
    </row>
    <row r="393" spans="1:6">
      <c r="A393" s="272"/>
      <c r="B393" s="272" t="s">
        <v>401</v>
      </c>
      <c r="C393" s="272"/>
      <c r="D393" s="354" t="s">
        <v>400</v>
      </c>
      <c r="E393" s="369">
        <v>10805</v>
      </c>
      <c r="F393" s="369">
        <v>10854.1</v>
      </c>
    </row>
    <row r="394" spans="1:6" ht="25.5">
      <c r="A394" s="272"/>
      <c r="B394" s="272" t="s">
        <v>845</v>
      </c>
      <c r="C394" s="272"/>
      <c r="D394" s="354" t="s">
        <v>709</v>
      </c>
      <c r="E394" s="369">
        <v>112</v>
      </c>
      <c r="F394" s="369">
        <v>112</v>
      </c>
    </row>
    <row r="395" spans="1:6" ht="25.5">
      <c r="A395" s="272"/>
      <c r="B395" s="272"/>
      <c r="C395" s="272" t="s">
        <v>769</v>
      </c>
      <c r="D395" s="354" t="s">
        <v>770</v>
      </c>
      <c r="E395" s="369">
        <v>112</v>
      </c>
      <c r="F395" s="369">
        <v>112</v>
      </c>
    </row>
    <row r="396" spans="1:6">
      <c r="A396" s="272"/>
      <c r="B396" s="272"/>
      <c r="C396" s="272" t="s">
        <v>771</v>
      </c>
      <c r="D396" s="354" t="s">
        <v>772</v>
      </c>
      <c r="E396" s="369">
        <v>17</v>
      </c>
      <c r="F396" s="369">
        <v>17</v>
      </c>
    </row>
    <row r="397" spans="1:6">
      <c r="A397" s="272"/>
      <c r="B397" s="272"/>
      <c r="C397" s="272" t="s">
        <v>837</v>
      </c>
      <c r="D397" s="354" t="s">
        <v>838</v>
      </c>
      <c r="E397" s="369">
        <v>95</v>
      </c>
      <c r="F397" s="369">
        <v>95</v>
      </c>
    </row>
    <row r="398" spans="1:6" ht="25.5">
      <c r="A398" s="272"/>
      <c r="B398" s="272" t="s">
        <v>846</v>
      </c>
      <c r="C398" s="272"/>
      <c r="D398" s="354" t="s">
        <v>847</v>
      </c>
      <c r="E398" s="369">
        <v>10693</v>
      </c>
      <c r="F398" s="369">
        <v>10742.1</v>
      </c>
    </row>
    <row r="399" spans="1:6" ht="25.5">
      <c r="A399" s="272"/>
      <c r="B399" s="272"/>
      <c r="C399" s="272" t="s">
        <v>769</v>
      </c>
      <c r="D399" s="354" t="s">
        <v>770</v>
      </c>
      <c r="E399" s="369">
        <v>10693</v>
      </c>
      <c r="F399" s="369">
        <v>10742.1</v>
      </c>
    </row>
    <row r="400" spans="1:6">
      <c r="A400" s="272"/>
      <c r="B400" s="272"/>
      <c r="C400" s="272" t="s">
        <v>837</v>
      </c>
      <c r="D400" s="354" t="s">
        <v>838</v>
      </c>
      <c r="E400" s="369">
        <v>10693</v>
      </c>
      <c r="F400" s="369">
        <v>10742.1</v>
      </c>
    </row>
    <row r="401" spans="1:6">
      <c r="A401" s="272" t="s">
        <v>848</v>
      </c>
      <c r="B401" s="272"/>
      <c r="C401" s="272"/>
      <c r="D401" s="270" t="s">
        <v>849</v>
      </c>
      <c r="E401" s="369">
        <v>4601.2000000000007</v>
      </c>
      <c r="F401" s="369">
        <v>4594.7999999999993</v>
      </c>
    </row>
    <row r="402" spans="1:6">
      <c r="A402" s="272"/>
      <c r="B402" s="272" t="s">
        <v>783</v>
      </c>
      <c r="C402" s="272"/>
      <c r="D402" s="354" t="s">
        <v>784</v>
      </c>
      <c r="E402" s="369">
        <v>1886.8</v>
      </c>
      <c r="F402" s="369">
        <v>1891.6</v>
      </c>
    </row>
    <row r="403" spans="1:6">
      <c r="A403" s="272"/>
      <c r="B403" s="272" t="s">
        <v>785</v>
      </c>
      <c r="C403" s="272"/>
      <c r="D403" s="354" t="s">
        <v>786</v>
      </c>
      <c r="E403" s="369">
        <v>1886.8</v>
      </c>
      <c r="F403" s="369">
        <v>1891.6</v>
      </c>
    </row>
    <row r="404" spans="1:6" ht="25.5">
      <c r="A404" s="272"/>
      <c r="B404" s="272"/>
      <c r="C404" s="272" t="s">
        <v>787</v>
      </c>
      <c r="D404" s="354" t="s">
        <v>788</v>
      </c>
      <c r="E404" s="369">
        <v>1663.8</v>
      </c>
      <c r="F404" s="369">
        <v>1663.8</v>
      </c>
    </row>
    <row r="405" spans="1:6">
      <c r="A405" s="272"/>
      <c r="B405" s="272"/>
      <c r="C405" s="272" t="s">
        <v>789</v>
      </c>
      <c r="D405" s="354" t="s">
        <v>790</v>
      </c>
      <c r="E405" s="369">
        <v>1663.8</v>
      </c>
      <c r="F405" s="369">
        <v>1663.8</v>
      </c>
    </row>
    <row r="406" spans="1:6">
      <c r="A406" s="272"/>
      <c r="B406" s="272"/>
      <c r="C406" s="272" t="s">
        <v>791</v>
      </c>
      <c r="D406" s="354" t="s">
        <v>792</v>
      </c>
      <c r="E406" s="369">
        <v>222.63000000000002</v>
      </c>
      <c r="F406" s="369">
        <v>227.43</v>
      </c>
    </row>
    <row r="407" spans="1:6">
      <c r="A407" s="272"/>
      <c r="B407" s="272"/>
      <c r="C407" s="272" t="s">
        <v>793</v>
      </c>
      <c r="D407" s="354" t="s">
        <v>794</v>
      </c>
      <c r="E407" s="369">
        <v>222.63000000000002</v>
      </c>
      <c r="F407" s="369">
        <v>227.43</v>
      </c>
    </row>
    <row r="408" spans="1:6">
      <c r="A408" s="272"/>
      <c r="B408" s="272"/>
      <c r="C408" s="272" t="s">
        <v>795</v>
      </c>
      <c r="D408" s="354" t="s">
        <v>796</v>
      </c>
      <c r="E408" s="369">
        <v>0.37</v>
      </c>
      <c r="F408" s="369">
        <v>0.37</v>
      </c>
    </row>
    <row r="409" spans="1:6" ht="25.5">
      <c r="A409" s="272"/>
      <c r="B409" s="272"/>
      <c r="C409" s="272" t="s">
        <v>797</v>
      </c>
      <c r="D409" s="354" t="s">
        <v>798</v>
      </c>
      <c r="E409" s="369">
        <v>0.37</v>
      </c>
      <c r="F409" s="369">
        <v>0.37</v>
      </c>
    </row>
    <row r="410" spans="1:6" ht="51">
      <c r="A410" s="272"/>
      <c r="B410" s="272" t="s">
        <v>850</v>
      </c>
      <c r="C410" s="272"/>
      <c r="D410" s="354" t="s">
        <v>851</v>
      </c>
      <c r="E410" s="369">
        <v>2546.8000000000002</v>
      </c>
      <c r="F410" s="369">
        <v>2553.1999999999998</v>
      </c>
    </row>
    <row r="411" spans="1:6" ht="25.5">
      <c r="A411" s="272"/>
      <c r="B411" s="272" t="s">
        <v>852</v>
      </c>
      <c r="C411" s="272"/>
      <c r="D411" s="354" t="s">
        <v>853</v>
      </c>
      <c r="E411" s="369">
        <v>2546.8000000000002</v>
      </c>
      <c r="F411" s="369">
        <v>2553.1999999999998</v>
      </c>
    </row>
    <row r="412" spans="1:6" ht="25.5">
      <c r="A412" s="272"/>
      <c r="B412" s="272"/>
      <c r="C412" s="272" t="s">
        <v>769</v>
      </c>
      <c r="D412" s="354" t="s">
        <v>770</v>
      </c>
      <c r="E412" s="369">
        <v>2546.8000000000002</v>
      </c>
      <c r="F412" s="369">
        <v>2553.1999999999998</v>
      </c>
    </row>
    <row r="413" spans="1:6">
      <c r="A413" s="272"/>
      <c r="B413" s="272"/>
      <c r="C413" s="272" t="s">
        <v>771</v>
      </c>
      <c r="D413" s="354" t="s">
        <v>772</v>
      </c>
      <c r="E413" s="369">
        <v>2546.8000000000002</v>
      </c>
      <c r="F413" s="369">
        <v>2553.1999999999998</v>
      </c>
    </row>
    <row r="414" spans="1:6">
      <c r="A414" s="272"/>
      <c r="B414" s="272" t="s">
        <v>401</v>
      </c>
      <c r="C414" s="272"/>
      <c r="D414" s="354" t="s">
        <v>400</v>
      </c>
      <c r="E414" s="369">
        <v>167.6</v>
      </c>
      <c r="F414" s="369">
        <v>150</v>
      </c>
    </row>
    <row r="415" spans="1:6" ht="25.5">
      <c r="A415" s="272"/>
      <c r="B415" s="272" t="s">
        <v>846</v>
      </c>
      <c r="C415" s="272"/>
      <c r="D415" s="354" t="s">
        <v>847</v>
      </c>
      <c r="E415" s="369">
        <v>150</v>
      </c>
      <c r="F415" s="369">
        <v>150</v>
      </c>
    </row>
    <row r="416" spans="1:6">
      <c r="A416" s="272"/>
      <c r="B416" s="272"/>
      <c r="C416" s="272" t="s">
        <v>791</v>
      </c>
      <c r="D416" s="354" t="s">
        <v>792</v>
      </c>
      <c r="E416" s="369">
        <v>150</v>
      </c>
      <c r="F416" s="369">
        <v>150</v>
      </c>
    </row>
    <row r="417" spans="1:6">
      <c r="A417" s="272"/>
      <c r="B417" s="272"/>
      <c r="C417" s="272" t="s">
        <v>793</v>
      </c>
      <c r="D417" s="354" t="s">
        <v>794</v>
      </c>
      <c r="E417" s="369">
        <v>150</v>
      </c>
      <c r="F417" s="369">
        <v>150</v>
      </c>
    </row>
    <row r="418" spans="1:6" ht="38.25">
      <c r="A418" s="272"/>
      <c r="B418" s="272" t="s">
        <v>803</v>
      </c>
      <c r="C418" s="272"/>
      <c r="D418" s="354" t="s">
        <v>804</v>
      </c>
      <c r="E418" s="369">
        <v>17.600000000000001</v>
      </c>
      <c r="F418" s="369"/>
    </row>
    <row r="419" spans="1:6" ht="25.5">
      <c r="A419" s="272"/>
      <c r="B419" s="272"/>
      <c r="C419" s="272" t="s">
        <v>787</v>
      </c>
      <c r="D419" s="354" t="s">
        <v>788</v>
      </c>
      <c r="E419" s="369">
        <v>17.600000000000001</v>
      </c>
      <c r="F419" s="369"/>
    </row>
    <row r="420" spans="1:6">
      <c r="A420" s="272"/>
      <c r="B420" s="272"/>
      <c r="C420" s="272" t="s">
        <v>789</v>
      </c>
      <c r="D420" s="354" t="s">
        <v>790</v>
      </c>
      <c r="E420" s="369">
        <v>17.600000000000001</v>
      </c>
      <c r="F420" s="369"/>
    </row>
    <row r="421" spans="1:6" s="351" customFormat="1">
      <c r="A421" s="413" t="s">
        <v>396</v>
      </c>
      <c r="B421" s="413"/>
      <c r="C421" s="413"/>
      <c r="D421" s="412" t="s">
        <v>395</v>
      </c>
      <c r="E421" s="360">
        <v>127229.2</v>
      </c>
      <c r="F421" s="360">
        <v>138774.30000000002</v>
      </c>
    </row>
    <row r="422" spans="1:6">
      <c r="A422" s="272" t="s">
        <v>394</v>
      </c>
      <c r="B422" s="272"/>
      <c r="C422" s="272"/>
      <c r="D422" s="270" t="s">
        <v>393</v>
      </c>
      <c r="E422" s="369">
        <v>108006.67</v>
      </c>
      <c r="F422" s="369">
        <v>118114.67</v>
      </c>
    </row>
    <row r="423" spans="1:6">
      <c r="A423" s="272"/>
      <c r="B423" s="272" t="s">
        <v>387</v>
      </c>
      <c r="C423" s="272"/>
      <c r="D423" s="354" t="s">
        <v>386</v>
      </c>
      <c r="E423" s="369">
        <v>108006.67</v>
      </c>
      <c r="F423" s="369">
        <v>118114.67</v>
      </c>
    </row>
    <row r="424" spans="1:6" ht="25.5">
      <c r="A424" s="272"/>
      <c r="B424" s="272" t="s">
        <v>773</v>
      </c>
      <c r="C424" s="272"/>
      <c r="D424" s="354" t="s">
        <v>774</v>
      </c>
      <c r="E424" s="369">
        <v>108006.67</v>
      </c>
      <c r="F424" s="369">
        <v>118114.67</v>
      </c>
    </row>
    <row r="425" spans="1:6" ht="25.5">
      <c r="A425" s="272"/>
      <c r="B425" s="272" t="s">
        <v>775</v>
      </c>
      <c r="C425" s="272"/>
      <c r="D425" s="354" t="s">
        <v>776</v>
      </c>
      <c r="E425" s="369">
        <v>4317.3999999999996</v>
      </c>
      <c r="F425" s="369">
        <v>4683</v>
      </c>
    </row>
    <row r="426" spans="1:6" ht="25.5">
      <c r="A426" s="272"/>
      <c r="B426" s="272"/>
      <c r="C426" s="272" t="s">
        <v>769</v>
      </c>
      <c r="D426" s="354" t="s">
        <v>770</v>
      </c>
      <c r="E426" s="369">
        <v>4317.3999999999996</v>
      </c>
      <c r="F426" s="369">
        <v>4683</v>
      </c>
    </row>
    <row r="427" spans="1:6">
      <c r="A427" s="272"/>
      <c r="B427" s="272"/>
      <c r="C427" s="272" t="s">
        <v>771</v>
      </c>
      <c r="D427" s="354" t="s">
        <v>772</v>
      </c>
      <c r="E427" s="369">
        <v>4317.3999999999996</v>
      </c>
      <c r="F427" s="369">
        <v>4683</v>
      </c>
    </row>
    <row r="428" spans="1:6" ht="25.5">
      <c r="A428" s="272"/>
      <c r="B428" s="272" t="s">
        <v>777</v>
      </c>
      <c r="C428" s="272"/>
      <c r="D428" s="354" t="s">
        <v>778</v>
      </c>
      <c r="E428" s="369">
        <v>103689.27</v>
      </c>
      <c r="F428" s="369">
        <v>113431.67</v>
      </c>
    </row>
    <row r="429" spans="1:6" ht="25.5">
      <c r="A429" s="272"/>
      <c r="B429" s="272"/>
      <c r="C429" s="272" t="s">
        <v>769</v>
      </c>
      <c r="D429" s="354" t="s">
        <v>770</v>
      </c>
      <c r="E429" s="369">
        <v>103689.27</v>
      </c>
      <c r="F429" s="369">
        <v>113431.67</v>
      </c>
    </row>
    <row r="430" spans="1:6">
      <c r="A430" s="272"/>
      <c r="B430" s="272"/>
      <c r="C430" s="272" t="s">
        <v>771</v>
      </c>
      <c r="D430" s="354" t="s">
        <v>772</v>
      </c>
      <c r="E430" s="369">
        <v>103689.27</v>
      </c>
      <c r="F430" s="369">
        <v>113431.67</v>
      </c>
    </row>
    <row r="431" spans="1:6">
      <c r="A431" s="272" t="s">
        <v>779</v>
      </c>
      <c r="B431" s="272"/>
      <c r="C431" s="272"/>
      <c r="D431" s="270" t="s">
        <v>780</v>
      </c>
      <c r="E431" s="369">
        <v>11510.59</v>
      </c>
      <c r="F431" s="369">
        <v>12541.71</v>
      </c>
    </row>
    <row r="432" spans="1:6">
      <c r="A432" s="272"/>
      <c r="B432" s="272" t="s">
        <v>387</v>
      </c>
      <c r="C432" s="272"/>
      <c r="D432" s="354" t="s">
        <v>386</v>
      </c>
      <c r="E432" s="369">
        <v>11510.59</v>
      </c>
      <c r="F432" s="369">
        <v>12541.71</v>
      </c>
    </row>
    <row r="433" spans="1:6" ht="25.5">
      <c r="A433" s="272"/>
      <c r="B433" s="272" t="s">
        <v>773</v>
      </c>
      <c r="C433" s="272"/>
      <c r="D433" s="354" t="s">
        <v>774</v>
      </c>
      <c r="E433" s="369">
        <v>11510.59</v>
      </c>
      <c r="F433" s="369">
        <v>12541.71</v>
      </c>
    </row>
    <row r="434" spans="1:6" ht="25.5">
      <c r="A434" s="272"/>
      <c r="B434" s="272" t="s">
        <v>777</v>
      </c>
      <c r="C434" s="272"/>
      <c r="D434" s="354" t="s">
        <v>778</v>
      </c>
      <c r="E434" s="369">
        <v>11510.59</v>
      </c>
      <c r="F434" s="369">
        <v>12541.71</v>
      </c>
    </row>
    <row r="435" spans="1:6" ht="25.5">
      <c r="A435" s="272"/>
      <c r="B435" s="272"/>
      <c r="C435" s="272" t="s">
        <v>769</v>
      </c>
      <c r="D435" s="354" t="s">
        <v>770</v>
      </c>
      <c r="E435" s="369">
        <v>11510.59</v>
      </c>
      <c r="F435" s="369">
        <v>12541.71</v>
      </c>
    </row>
    <row r="436" spans="1:6">
      <c r="A436" s="272"/>
      <c r="B436" s="272"/>
      <c r="C436" s="272" t="s">
        <v>771</v>
      </c>
      <c r="D436" s="354" t="s">
        <v>772</v>
      </c>
      <c r="E436" s="369">
        <v>11510.59</v>
      </c>
      <c r="F436" s="369">
        <v>12541.71</v>
      </c>
    </row>
    <row r="437" spans="1:6">
      <c r="A437" s="272" t="s">
        <v>781</v>
      </c>
      <c r="B437" s="272"/>
      <c r="C437" s="272"/>
      <c r="D437" s="270" t="s">
        <v>782</v>
      </c>
      <c r="E437" s="369">
        <v>7711.94</v>
      </c>
      <c r="F437" s="369">
        <v>8117.9199999999992</v>
      </c>
    </row>
    <row r="438" spans="1:6">
      <c r="A438" s="272"/>
      <c r="B438" s="272" t="s">
        <v>783</v>
      </c>
      <c r="C438" s="272"/>
      <c r="D438" s="354" t="s">
        <v>784</v>
      </c>
      <c r="E438" s="369">
        <v>16.399999999999999</v>
      </c>
      <c r="F438" s="369">
        <v>16.399999999999999</v>
      </c>
    </row>
    <row r="439" spans="1:6">
      <c r="A439" s="272"/>
      <c r="B439" s="272" t="s">
        <v>785</v>
      </c>
      <c r="C439" s="272"/>
      <c r="D439" s="354" t="s">
        <v>786</v>
      </c>
      <c r="E439" s="369">
        <v>16.399999999999999</v>
      </c>
      <c r="F439" s="369">
        <v>16.399999999999999</v>
      </c>
    </row>
    <row r="440" spans="1:6">
      <c r="A440" s="272"/>
      <c r="B440" s="272"/>
      <c r="C440" s="272" t="s">
        <v>791</v>
      </c>
      <c r="D440" s="354" t="s">
        <v>792</v>
      </c>
      <c r="E440" s="369">
        <v>16.399999999999999</v>
      </c>
      <c r="F440" s="369">
        <v>16.399999999999999</v>
      </c>
    </row>
    <row r="441" spans="1:6">
      <c r="A441" s="272"/>
      <c r="B441" s="272"/>
      <c r="C441" s="272" t="s">
        <v>793</v>
      </c>
      <c r="D441" s="354" t="s">
        <v>794</v>
      </c>
      <c r="E441" s="369">
        <v>16.399999999999999</v>
      </c>
      <c r="F441" s="369">
        <v>16.399999999999999</v>
      </c>
    </row>
    <row r="442" spans="1:6">
      <c r="A442" s="272"/>
      <c r="B442" s="272" t="s">
        <v>387</v>
      </c>
      <c r="C442" s="272"/>
      <c r="D442" s="354" t="s">
        <v>386</v>
      </c>
      <c r="E442" s="369">
        <v>7224.24</v>
      </c>
      <c r="F442" s="369">
        <v>7920.7199999999993</v>
      </c>
    </row>
    <row r="443" spans="1:6" ht="25.5">
      <c r="A443" s="272"/>
      <c r="B443" s="272" t="s">
        <v>773</v>
      </c>
      <c r="C443" s="272"/>
      <c r="D443" s="354" t="s">
        <v>774</v>
      </c>
      <c r="E443" s="369">
        <v>7224.24</v>
      </c>
      <c r="F443" s="369">
        <v>7920.7199999999993</v>
      </c>
    </row>
    <row r="444" spans="1:6" ht="25.5">
      <c r="A444" s="272"/>
      <c r="B444" s="272" t="s">
        <v>777</v>
      </c>
      <c r="C444" s="272"/>
      <c r="D444" s="354" t="s">
        <v>778</v>
      </c>
      <c r="E444" s="369">
        <v>7224.24</v>
      </c>
      <c r="F444" s="369">
        <v>7920.7199999999993</v>
      </c>
    </row>
    <row r="445" spans="1:6" ht="25.5">
      <c r="A445" s="272"/>
      <c r="B445" s="272"/>
      <c r="C445" s="272" t="s">
        <v>787</v>
      </c>
      <c r="D445" s="354" t="s">
        <v>788</v>
      </c>
      <c r="E445" s="369">
        <v>4996.22</v>
      </c>
      <c r="F445" s="369">
        <v>5484.88</v>
      </c>
    </row>
    <row r="446" spans="1:6">
      <c r="A446" s="272"/>
      <c r="B446" s="272"/>
      <c r="C446" s="272" t="s">
        <v>789</v>
      </c>
      <c r="D446" s="354" t="s">
        <v>790</v>
      </c>
      <c r="E446" s="369">
        <v>4996.22</v>
      </c>
      <c r="F446" s="369">
        <v>5484.88</v>
      </c>
    </row>
    <row r="447" spans="1:6">
      <c r="A447" s="272"/>
      <c r="B447" s="272"/>
      <c r="C447" s="272" t="s">
        <v>791</v>
      </c>
      <c r="D447" s="354" t="s">
        <v>792</v>
      </c>
      <c r="E447" s="369">
        <v>825.6</v>
      </c>
      <c r="F447" s="369">
        <v>883.13</v>
      </c>
    </row>
    <row r="448" spans="1:6">
      <c r="A448" s="272"/>
      <c r="B448" s="272"/>
      <c r="C448" s="272" t="s">
        <v>793</v>
      </c>
      <c r="D448" s="354" t="s">
        <v>794</v>
      </c>
      <c r="E448" s="369">
        <v>825.6</v>
      </c>
      <c r="F448" s="369">
        <v>883.13</v>
      </c>
    </row>
    <row r="449" spans="1:6" ht="25.5">
      <c r="A449" s="272"/>
      <c r="B449" s="272"/>
      <c r="C449" s="272" t="s">
        <v>769</v>
      </c>
      <c r="D449" s="354" t="s">
        <v>770</v>
      </c>
      <c r="E449" s="369">
        <v>1394.52</v>
      </c>
      <c r="F449" s="369">
        <v>1544.81</v>
      </c>
    </row>
    <row r="450" spans="1:6">
      <c r="A450" s="272"/>
      <c r="B450" s="272"/>
      <c r="C450" s="272" t="s">
        <v>771</v>
      </c>
      <c r="D450" s="354" t="s">
        <v>772</v>
      </c>
      <c r="E450" s="369">
        <v>1394.52</v>
      </c>
      <c r="F450" s="369">
        <v>1544.81</v>
      </c>
    </row>
    <row r="451" spans="1:6">
      <c r="A451" s="272"/>
      <c r="B451" s="272"/>
      <c r="C451" s="272" t="s">
        <v>795</v>
      </c>
      <c r="D451" s="354" t="s">
        <v>796</v>
      </c>
      <c r="E451" s="369">
        <v>7.9</v>
      </c>
      <c r="F451" s="369">
        <v>7.9</v>
      </c>
    </row>
    <row r="452" spans="1:6" ht="25.5">
      <c r="A452" s="272"/>
      <c r="B452" s="272"/>
      <c r="C452" s="272" t="s">
        <v>797</v>
      </c>
      <c r="D452" s="354" t="s">
        <v>798</v>
      </c>
      <c r="E452" s="369">
        <v>7.9</v>
      </c>
      <c r="F452" s="369">
        <v>7.9</v>
      </c>
    </row>
    <row r="453" spans="1:6">
      <c r="A453" s="272"/>
      <c r="B453" s="272" t="s">
        <v>799</v>
      </c>
      <c r="C453" s="272"/>
      <c r="D453" s="354" t="s">
        <v>800</v>
      </c>
      <c r="E453" s="369">
        <v>453.7</v>
      </c>
      <c r="F453" s="369">
        <v>180.8</v>
      </c>
    </row>
    <row r="454" spans="1:6" ht="51">
      <c r="A454" s="272"/>
      <c r="B454" s="272" t="s">
        <v>801</v>
      </c>
      <c r="C454" s="272"/>
      <c r="D454" s="354" t="s">
        <v>802</v>
      </c>
      <c r="E454" s="369">
        <v>453.7</v>
      </c>
      <c r="F454" s="369">
        <v>180.8</v>
      </c>
    </row>
    <row r="455" spans="1:6" ht="25.5">
      <c r="A455" s="272"/>
      <c r="B455" s="272"/>
      <c r="C455" s="272" t="s">
        <v>769</v>
      </c>
      <c r="D455" s="354" t="s">
        <v>770</v>
      </c>
      <c r="E455" s="369">
        <v>453.7</v>
      </c>
      <c r="F455" s="369">
        <v>180.8</v>
      </c>
    </row>
    <row r="456" spans="1:6">
      <c r="A456" s="272"/>
      <c r="B456" s="272"/>
      <c r="C456" s="272" t="s">
        <v>771</v>
      </c>
      <c r="D456" s="354" t="s">
        <v>772</v>
      </c>
      <c r="E456" s="369">
        <v>453.7</v>
      </c>
      <c r="F456" s="369">
        <v>180.8</v>
      </c>
    </row>
    <row r="457" spans="1:6">
      <c r="A457" s="272"/>
      <c r="B457" s="272" t="s">
        <v>401</v>
      </c>
      <c r="C457" s="272"/>
      <c r="D457" s="354" t="s">
        <v>400</v>
      </c>
      <c r="E457" s="369">
        <v>17.600000000000001</v>
      </c>
      <c r="F457" s="369"/>
    </row>
    <row r="458" spans="1:6" ht="38.25">
      <c r="A458" s="272"/>
      <c r="B458" s="272" t="s">
        <v>803</v>
      </c>
      <c r="C458" s="272"/>
      <c r="D458" s="354" t="s">
        <v>804</v>
      </c>
      <c r="E458" s="369">
        <v>17.600000000000001</v>
      </c>
      <c r="F458" s="369"/>
    </row>
    <row r="459" spans="1:6" ht="25.5">
      <c r="A459" s="272"/>
      <c r="B459" s="272"/>
      <c r="C459" s="272" t="s">
        <v>787</v>
      </c>
      <c r="D459" s="354" t="s">
        <v>788</v>
      </c>
      <c r="E459" s="369">
        <v>17.600000000000001</v>
      </c>
      <c r="F459" s="369"/>
    </row>
    <row r="460" spans="1:6">
      <c r="A460" s="272"/>
      <c r="B460" s="272"/>
      <c r="C460" s="272" t="s">
        <v>789</v>
      </c>
      <c r="D460" s="354" t="s">
        <v>790</v>
      </c>
      <c r="E460" s="369">
        <v>17.600000000000001</v>
      </c>
      <c r="F460" s="369"/>
    </row>
    <row r="461" spans="1:6" s="351" customFormat="1">
      <c r="A461" s="413" t="s">
        <v>378</v>
      </c>
      <c r="B461" s="413"/>
      <c r="C461" s="413"/>
      <c r="D461" s="412" t="s">
        <v>377</v>
      </c>
      <c r="E461" s="360">
        <v>167470.79999999999</v>
      </c>
      <c r="F461" s="360">
        <v>175834</v>
      </c>
    </row>
    <row r="462" spans="1:6">
      <c r="A462" s="272" t="s">
        <v>1052</v>
      </c>
      <c r="B462" s="272"/>
      <c r="C462" s="272"/>
      <c r="D462" s="270" t="s">
        <v>1053</v>
      </c>
      <c r="E462" s="369">
        <v>7709.9000000000005</v>
      </c>
      <c r="F462" s="369">
        <v>7968.2</v>
      </c>
    </row>
    <row r="463" spans="1:6">
      <c r="A463" s="272"/>
      <c r="B463" s="272" t="s">
        <v>1054</v>
      </c>
      <c r="C463" s="272"/>
      <c r="D463" s="354" t="s">
        <v>1055</v>
      </c>
      <c r="E463" s="369">
        <v>7709.9000000000005</v>
      </c>
      <c r="F463" s="369">
        <v>7968.2</v>
      </c>
    </row>
    <row r="464" spans="1:6" ht="25.5" customHeight="1">
      <c r="A464" s="272"/>
      <c r="B464" s="272" t="s">
        <v>1056</v>
      </c>
      <c r="C464" s="272"/>
      <c r="D464" s="354" t="s">
        <v>1057</v>
      </c>
      <c r="E464" s="369">
        <v>7709.9000000000005</v>
      </c>
      <c r="F464" s="369">
        <v>7968.2</v>
      </c>
    </row>
    <row r="465" spans="1:6">
      <c r="A465" s="272"/>
      <c r="B465" s="272"/>
      <c r="C465" s="272" t="s">
        <v>791</v>
      </c>
      <c r="D465" s="354" t="s">
        <v>792</v>
      </c>
      <c r="E465" s="369">
        <v>38.357999999999997</v>
      </c>
      <c r="F465" s="369">
        <v>39.643000000000001</v>
      </c>
    </row>
    <row r="466" spans="1:6">
      <c r="A466" s="272"/>
      <c r="B466" s="272"/>
      <c r="C466" s="272" t="s">
        <v>793</v>
      </c>
      <c r="D466" s="354" t="s">
        <v>794</v>
      </c>
      <c r="E466" s="369">
        <v>38.357999999999997</v>
      </c>
      <c r="F466" s="369">
        <v>39.643000000000001</v>
      </c>
    </row>
    <row r="467" spans="1:6">
      <c r="A467" s="272"/>
      <c r="B467" s="272"/>
      <c r="C467" s="272" t="s">
        <v>808</v>
      </c>
      <c r="D467" s="354" t="s">
        <v>809</v>
      </c>
      <c r="E467" s="369">
        <v>7671.5420000000004</v>
      </c>
      <c r="F467" s="369">
        <v>7928.5569999999998</v>
      </c>
    </row>
    <row r="468" spans="1:6">
      <c r="A468" s="272"/>
      <c r="B468" s="272"/>
      <c r="C468" s="272" t="s">
        <v>810</v>
      </c>
      <c r="D468" s="354" t="s">
        <v>811</v>
      </c>
      <c r="E468" s="369">
        <v>7671.5420000000004</v>
      </c>
      <c r="F468" s="369">
        <v>7928.5569999999998</v>
      </c>
    </row>
    <row r="469" spans="1:6">
      <c r="A469" s="272" t="s">
        <v>515</v>
      </c>
      <c r="B469" s="272"/>
      <c r="C469" s="272"/>
      <c r="D469" s="270" t="s">
        <v>805</v>
      </c>
      <c r="E469" s="369">
        <v>98467.200000000012</v>
      </c>
      <c r="F469" s="369">
        <v>104665</v>
      </c>
    </row>
    <row r="470" spans="1:6" ht="38.25">
      <c r="A470" s="272"/>
      <c r="B470" s="272" t="s">
        <v>895</v>
      </c>
      <c r="C470" s="272"/>
      <c r="D470" s="354" t="s">
        <v>896</v>
      </c>
      <c r="E470" s="369">
        <v>40852.400000000001</v>
      </c>
      <c r="F470" s="369">
        <v>40852.400000000001</v>
      </c>
    </row>
    <row r="471" spans="1:6">
      <c r="A471" s="272"/>
      <c r="B471" s="272"/>
      <c r="C471" s="272" t="s">
        <v>791</v>
      </c>
      <c r="D471" s="354" t="s">
        <v>792</v>
      </c>
      <c r="E471" s="369">
        <v>352.4</v>
      </c>
      <c r="F471" s="369">
        <v>352.4</v>
      </c>
    </row>
    <row r="472" spans="1:6">
      <c r="A472" s="272"/>
      <c r="B472" s="272"/>
      <c r="C472" s="272" t="s">
        <v>793</v>
      </c>
      <c r="D472" s="354" t="s">
        <v>794</v>
      </c>
      <c r="E472" s="369">
        <v>352.4</v>
      </c>
      <c r="F472" s="369">
        <v>352.4</v>
      </c>
    </row>
    <row r="473" spans="1:6">
      <c r="A473" s="272"/>
      <c r="B473" s="272"/>
      <c r="C473" s="272" t="s">
        <v>808</v>
      </c>
      <c r="D473" s="354" t="s">
        <v>809</v>
      </c>
      <c r="E473" s="369">
        <v>40500</v>
      </c>
      <c r="F473" s="369">
        <v>40500</v>
      </c>
    </row>
    <row r="474" spans="1:6">
      <c r="A474" s="272"/>
      <c r="B474" s="272"/>
      <c r="C474" s="272" t="s">
        <v>810</v>
      </c>
      <c r="D474" s="354" t="s">
        <v>811</v>
      </c>
      <c r="E474" s="369">
        <v>40500</v>
      </c>
      <c r="F474" s="369">
        <v>40500</v>
      </c>
    </row>
    <row r="475" spans="1:6">
      <c r="A475" s="272"/>
      <c r="B475" s="272" t="s">
        <v>374</v>
      </c>
      <c r="C475" s="272"/>
      <c r="D475" s="354" t="s">
        <v>373</v>
      </c>
      <c r="E475" s="369">
        <v>56931.700000000004</v>
      </c>
      <c r="F475" s="369">
        <v>63129.499999999993</v>
      </c>
    </row>
    <row r="476" spans="1:6" ht="114.75">
      <c r="A476" s="272"/>
      <c r="B476" s="272" t="s">
        <v>1058</v>
      </c>
      <c r="C476" s="272"/>
      <c r="D476" s="354" t="s">
        <v>1059</v>
      </c>
      <c r="E476" s="369">
        <v>2221.1999999999998</v>
      </c>
      <c r="F476" s="369">
        <v>2221.1999999999998</v>
      </c>
    </row>
    <row r="477" spans="1:6" ht="51">
      <c r="A477" s="272"/>
      <c r="B477" s="272" t="s">
        <v>1063</v>
      </c>
      <c r="C477" s="272"/>
      <c r="D477" s="354" t="s">
        <v>1064</v>
      </c>
      <c r="E477" s="369">
        <v>2221.1999999999998</v>
      </c>
      <c r="F477" s="369">
        <v>2221.1999999999998</v>
      </c>
    </row>
    <row r="478" spans="1:6">
      <c r="A478" s="272"/>
      <c r="B478" s="272"/>
      <c r="C478" s="272" t="s">
        <v>808</v>
      </c>
      <c r="D478" s="354" t="s">
        <v>809</v>
      </c>
      <c r="E478" s="369">
        <v>2221.1999999999998</v>
      </c>
      <c r="F478" s="369">
        <v>2221.1999999999998</v>
      </c>
    </row>
    <row r="479" spans="1:6" ht="25.5">
      <c r="A479" s="272"/>
      <c r="B479" s="272"/>
      <c r="C479" s="272" t="s">
        <v>880</v>
      </c>
      <c r="D479" s="354" t="s">
        <v>1062</v>
      </c>
      <c r="E479" s="369">
        <v>2221.1999999999998</v>
      </c>
      <c r="F479" s="369">
        <v>2221.1999999999998</v>
      </c>
    </row>
    <row r="480" spans="1:6" ht="63.75">
      <c r="A480" s="272"/>
      <c r="B480" s="272" t="s">
        <v>897</v>
      </c>
      <c r="C480" s="272"/>
      <c r="D480" s="354" t="s">
        <v>898</v>
      </c>
      <c r="E480" s="369">
        <v>10795.3</v>
      </c>
      <c r="F480" s="369">
        <v>11453.8</v>
      </c>
    </row>
    <row r="481" spans="1:6">
      <c r="A481" s="272"/>
      <c r="B481" s="272"/>
      <c r="C481" s="272" t="s">
        <v>808</v>
      </c>
      <c r="D481" s="354" t="s">
        <v>809</v>
      </c>
      <c r="E481" s="369">
        <v>10795.3</v>
      </c>
      <c r="F481" s="369">
        <v>11453.8</v>
      </c>
    </row>
    <row r="482" spans="1:6">
      <c r="A482" s="272"/>
      <c r="B482" s="272"/>
      <c r="C482" s="272" t="s">
        <v>810</v>
      </c>
      <c r="D482" s="354" t="s">
        <v>811</v>
      </c>
      <c r="E482" s="369">
        <v>10795.3</v>
      </c>
      <c r="F482" s="369">
        <v>11453.8</v>
      </c>
    </row>
    <row r="483" spans="1:6" ht="51">
      <c r="A483" s="272"/>
      <c r="B483" s="272" t="s">
        <v>806</v>
      </c>
      <c r="C483" s="272"/>
      <c r="D483" s="354" t="s">
        <v>1087</v>
      </c>
      <c r="E483" s="369">
        <v>2487.4</v>
      </c>
      <c r="F483" s="369">
        <v>2639.2000000000003</v>
      </c>
    </row>
    <row r="484" spans="1:6">
      <c r="A484" s="272"/>
      <c r="B484" s="272"/>
      <c r="C484" s="272" t="s">
        <v>808</v>
      </c>
      <c r="D484" s="354" t="s">
        <v>809</v>
      </c>
      <c r="E484" s="369">
        <v>2487.4</v>
      </c>
      <c r="F484" s="369">
        <v>2639.2000000000003</v>
      </c>
    </row>
    <row r="485" spans="1:6">
      <c r="A485" s="272"/>
      <c r="B485" s="272"/>
      <c r="C485" s="272" t="s">
        <v>810</v>
      </c>
      <c r="D485" s="354" t="s">
        <v>811</v>
      </c>
      <c r="E485" s="369">
        <v>2487.4</v>
      </c>
      <c r="F485" s="369">
        <v>2639.2000000000003</v>
      </c>
    </row>
    <row r="486" spans="1:6" ht="25.5">
      <c r="A486" s="272"/>
      <c r="B486" s="272" t="s">
        <v>899</v>
      </c>
      <c r="C486" s="272"/>
      <c r="D486" s="354" t="s">
        <v>900</v>
      </c>
      <c r="E486" s="369">
        <v>38154.5</v>
      </c>
      <c r="F486" s="369">
        <v>43261.2</v>
      </c>
    </row>
    <row r="487" spans="1:6" ht="25.5">
      <c r="A487" s="272"/>
      <c r="B487" s="272" t="s">
        <v>901</v>
      </c>
      <c r="C487" s="272"/>
      <c r="D487" s="354" t="s">
        <v>324</v>
      </c>
      <c r="E487" s="369">
        <v>10281.6</v>
      </c>
      <c r="F487" s="369">
        <v>11868.2</v>
      </c>
    </row>
    <row r="488" spans="1:6" ht="25.5">
      <c r="A488" s="272"/>
      <c r="B488" s="272"/>
      <c r="C488" s="272" t="s">
        <v>769</v>
      </c>
      <c r="D488" s="354" t="s">
        <v>770</v>
      </c>
      <c r="E488" s="369">
        <v>10281.6</v>
      </c>
      <c r="F488" s="369">
        <v>11868.2</v>
      </c>
    </row>
    <row r="489" spans="1:6">
      <c r="A489" s="272"/>
      <c r="B489" s="272"/>
      <c r="C489" s="272">
        <v>610</v>
      </c>
      <c r="D489" s="354" t="s">
        <v>772</v>
      </c>
      <c r="E489" s="369">
        <v>10281.6</v>
      </c>
      <c r="F489" s="369">
        <v>11868.2</v>
      </c>
    </row>
    <row r="490" spans="1:6" ht="25.5">
      <c r="A490" s="272"/>
      <c r="B490" s="272" t="s">
        <v>902</v>
      </c>
      <c r="C490" s="272"/>
      <c r="D490" s="354" t="s">
        <v>322</v>
      </c>
      <c r="E490" s="369">
        <v>27872.9</v>
      </c>
      <c r="F490" s="369">
        <v>31393</v>
      </c>
    </row>
    <row r="491" spans="1:6" ht="25.5">
      <c r="A491" s="272"/>
      <c r="B491" s="272"/>
      <c r="C491" s="272" t="s">
        <v>769</v>
      </c>
      <c r="D491" s="354" t="s">
        <v>770</v>
      </c>
      <c r="E491" s="369">
        <v>27872.9</v>
      </c>
      <c r="F491" s="369">
        <v>31393</v>
      </c>
    </row>
    <row r="492" spans="1:6">
      <c r="A492" s="272"/>
      <c r="B492" s="272"/>
      <c r="C492" s="272">
        <v>610</v>
      </c>
      <c r="D492" s="354" t="s">
        <v>772</v>
      </c>
      <c r="E492" s="369">
        <v>27872.9</v>
      </c>
      <c r="F492" s="369">
        <v>31393</v>
      </c>
    </row>
    <row r="493" spans="1:6" ht="51">
      <c r="A493" s="272"/>
      <c r="B493" s="272" t="s">
        <v>903</v>
      </c>
      <c r="C493" s="272"/>
      <c r="D493" s="354" t="s">
        <v>904</v>
      </c>
      <c r="E493" s="369">
        <v>2886.8</v>
      </c>
      <c r="F493" s="369">
        <v>3167.6</v>
      </c>
    </row>
    <row r="494" spans="1:6" ht="25.5">
      <c r="A494" s="272"/>
      <c r="B494" s="272" t="s">
        <v>905</v>
      </c>
      <c r="C494" s="272"/>
      <c r="D494" s="354" t="s">
        <v>320</v>
      </c>
      <c r="E494" s="369">
        <v>2886.8</v>
      </c>
      <c r="F494" s="369">
        <v>3167.6</v>
      </c>
    </row>
    <row r="495" spans="1:6">
      <c r="A495" s="272"/>
      <c r="B495" s="272"/>
      <c r="C495" s="272" t="s">
        <v>808</v>
      </c>
      <c r="D495" s="354" t="s">
        <v>809</v>
      </c>
      <c r="E495" s="369">
        <v>2886.8</v>
      </c>
      <c r="F495" s="369">
        <v>3167.6</v>
      </c>
    </row>
    <row r="496" spans="1:6">
      <c r="A496" s="272"/>
      <c r="B496" s="272"/>
      <c r="C496" s="272" t="s">
        <v>906</v>
      </c>
      <c r="D496" s="354" t="s">
        <v>907</v>
      </c>
      <c r="E496" s="369">
        <v>2886.8</v>
      </c>
      <c r="F496" s="369">
        <v>3167.6</v>
      </c>
    </row>
    <row r="497" spans="1:6">
      <c r="A497" s="272"/>
      <c r="B497" s="272" t="s">
        <v>908</v>
      </c>
      <c r="C497" s="272"/>
      <c r="D497" s="354" t="s">
        <v>909</v>
      </c>
      <c r="E497" s="369">
        <v>194.9</v>
      </c>
      <c r="F497" s="369">
        <v>194.9</v>
      </c>
    </row>
    <row r="498" spans="1:6" ht="51">
      <c r="A498" s="272"/>
      <c r="B498" s="272" t="s">
        <v>910</v>
      </c>
      <c r="C498" s="272"/>
      <c r="D498" s="354" t="s">
        <v>911</v>
      </c>
      <c r="E498" s="369">
        <v>194.9</v>
      </c>
      <c r="F498" s="369">
        <v>194.9</v>
      </c>
    </row>
    <row r="499" spans="1:6">
      <c r="A499" s="272"/>
      <c r="B499" s="272"/>
      <c r="C499" s="272" t="s">
        <v>808</v>
      </c>
      <c r="D499" s="354" t="s">
        <v>809</v>
      </c>
      <c r="E499" s="369">
        <v>194.9</v>
      </c>
      <c r="F499" s="369">
        <v>194.9</v>
      </c>
    </row>
    <row r="500" spans="1:6" ht="12.75" customHeight="1">
      <c r="A500" s="272"/>
      <c r="B500" s="272"/>
      <c r="C500" s="272" t="s">
        <v>912</v>
      </c>
      <c r="D500" s="354" t="s">
        <v>913</v>
      </c>
      <c r="E500" s="369">
        <v>194.9</v>
      </c>
      <c r="F500" s="369">
        <v>194.9</v>
      </c>
    </row>
    <row r="501" spans="1:6">
      <c r="A501" s="272"/>
      <c r="B501" s="272" t="s">
        <v>914</v>
      </c>
      <c r="C501" s="272"/>
      <c r="D501" s="354" t="s">
        <v>915</v>
      </c>
      <c r="E501" s="369">
        <v>191.6</v>
      </c>
      <c r="F501" s="369">
        <v>191.6</v>
      </c>
    </row>
    <row r="502" spans="1:6" ht="38.25">
      <c r="A502" s="272"/>
      <c r="B502" s="272" t="s">
        <v>916</v>
      </c>
      <c r="C502" s="272"/>
      <c r="D502" s="354" t="s">
        <v>917</v>
      </c>
      <c r="E502" s="369">
        <v>113.5</v>
      </c>
      <c r="F502" s="369">
        <v>113.5</v>
      </c>
    </row>
    <row r="503" spans="1:6">
      <c r="A503" s="272"/>
      <c r="B503" s="272"/>
      <c r="C503" s="272" t="s">
        <v>808</v>
      </c>
      <c r="D503" s="354" t="s">
        <v>809</v>
      </c>
      <c r="E503" s="369">
        <v>113.5</v>
      </c>
      <c r="F503" s="369">
        <v>113.5</v>
      </c>
    </row>
    <row r="504" spans="1:6">
      <c r="A504" s="272"/>
      <c r="B504" s="272"/>
      <c r="C504" s="272" t="s">
        <v>810</v>
      </c>
      <c r="D504" s="354" t="s">
        <v>811</v>
      </c>
      <c r="E504" s="369">
        <v>113.5</v>
      </c>
      <c r="F504" s="369">
        <v>113.5</v>
      </c>
    </row>
    <row r="505" spans="1:6" ht="38.25">
      <c r="A505" s="272"/>
      <c r="B505" s="272" t="s">
        <v>918</v>
      </c>
      <c r="C505" s="272"/>
      <c r="D505" s="354" t="s">
        <v>919</v>
      </c>
      <c r="E505" s="369">
        <v>6.1</v>
      </c>
      <c r="F505" s="369">
        <v>6.1</v>
      </c>
    </row>
    <row r="506" spans="1:6">
      <c r="A506" s="272"/>
      <c r="B506" s="272"/>
      <c r="C506" s="272" t="s">
        <v>808</v>
      </c>
      <c r="D506" s="354" t="s">
        <v>809</v>
      </c>
      <c r="E506" s="369">
        <v>6.1</v>
      </c>
      <c r="F506" s="369">
        <v>6.1</v>
      </c>
    </row>
    <row r="507" spans="1:6">
      <c r="A507" s="272"/>
      <c r="B507" s="272"/>
      <c r="C507" s="272" t="s">
        <v>810</v>
      </c>
      <c r="D507" s="354" t="s">
        <v>811</v>
      </c>
      <c r="E507" s="369">
        <v>6.1</v>
      </c>
      <c r="F507" s="369">
        <v>6.1</v>
      </c>
    </row>
    <row r="508" spans="1:6" ht="25.5">
      <c r="A508" s="272"/>
      <c r="B508" s="272" t="s">
        <v>920</v>
      </c>
      <c r="C508" s="272"/>
      <c r="D508" s="354" t="s">
        <v>921</v>
      </c>
      <c r="E508" s="369">
        <v>72</v>
      </c>
      <c r="F508" s="369">
        <v>72</v>
      </c>
    </row>
    <row r="509" spans="1:6">
      <c r="A509" s="272"/>
      <c r="B509" s="272"/>
      <c r="C509" s="272" t="s">
        <v>808</v>
      </c>
      <c r="D509" s="354" t="s">
        <v>809</v>
      </c>
      <c r="E509" s="369">
        <v>72</v>
      </c>
      <c r="F509" s="369">
        <v>72</v>
      </c>
    </row>
    <row r="510" spans="1:6">
      <c r="A510" s="272"/>
      <c r="B510" s="272"/>
      <c r="C510" s="272" t="s">
        <v>810</v>
      </c>
      <c r="D510" s="354" t="s">
        <v>811</v>
      </c>
      <c r="E510" s="369">
        <v>72</v>
      </c>
      <c r="F510" s="369">
        <v>72</v>
      </c>
    </row>
    <row r="511" spans="1:6" ht="25.5">
      <c r="A511" s="272"/>
      <c r="B511" s="272" t="s">
        <v>816</v>
      </c>
      <c r="C511" s="272"/>
      <c r="D511" s="354" t="s">
        <v>854</v>
      </c>
      <c r="E511" s="369">
        <v>683.1</v>
      </c>
      <c r="F511" s="369">
        <v>683.1</v>
      </c>
    </row>
    <row r="512" spans="1:6" ht="25.5">
      <c r="A512" s="272"/>
      <c r="B512" s="272" t="s">
        <v>855</v>
      </c>
      <c r="C512" s="272"/>
      <c r="D512" s="354" t="s">
        <v>856</v>
      </c>
      <c r="E512" s="369">
        <v>683.1</v>
      </c>
      <c r="F512" s="369">
        <v>683.1</v>
      </c>
    </row>
    <row r="513" spans="1:6">
      <c r="A513" s="272"/>
      <c r="B513" s="272"/>
      <c r="C513" s="272" t="s">
        <v>808</v>
      </c>
      <c r="D513" s="354" t="s">
        <v>809</v>
      </c>
      <c r="E513" s="369">
        <v>683.1</v>
      </c>
      <c r="F513" s="369">
        <v>683.1</v>
      </c>
    </row>
    <row r="514" spans="1:6">
      <c r="A514" s="272"/>
      <c r="B514" s="272"/>
      <c r="C514" s="272" t="s">
        <v>810</v>
      </c>
      <c r="D514" s="354" t="s">
        <v>811</v>
      </c>
      <c r="E514" s="369">
        <v>683.1</v>
      </c>
      <c r="F514" s="369">
        <v>683.1</v>
      </c>
    </row>
    <row r="515" spans="1:6">
      <c r="A515" s="272" t="s">
        <v>376</v>
      </c>
      <c r="B515" s="272"/>
      <c r="C515" s="272"/>
      <c r="D515" s="270" t="s">
        <v>375</v>
      </c>
      <c r="E515" s="369">
        <v>61293.7</v>
      </c>
      <c r="F515" s="369">
        <v>63200.800000000003</v>
      </c>
    </row>
    <row r="516" spans="1:6">
      <c r="A516" s="272"/>
      <c r="B516" s="272" t="s">
        <v>374</v>
      </c>
      <c r="C516" s="272"/>
      <c r="D516" s="354" t="s">
        <v>373</v>
      </c>
      <c r="E516" s="369">
        <v>36140</v>
      </c>
      <c r="F516" s="369">
        <v>38047.1</v>
      </c>
    </row>
    <row r="517" spans="1:6" ht="38.25">
      <c r="A517" s="272"/>
      <c r="B517" s="272" t="s">
        <v>372</v>
      </c>
      <c r="C517" s="272"/>
      <c r="D517" s="354" t="s">
        <v>371</v>
      </c>
      <c r="E517" s="369">
        <v>36140</v>
      </c>
      <c r="F517" s="369">
        <v>37093.599999999999</v>
      </c>
    </row>
    <row r="518" spans="1:6" ht="38.25">
      <c r="A518" s="272"/>
      <c r="B518" s="272" t="s">
        <v>1069</v>
      </c>
      <c r="C518" s="272"/>
      <c r="D518" s="354" t="s">
        <v>1070</v>
      </c>
      <c r="E518" s="369">
        <v>26699</v>
      </c>
      <c r="F518" s="369">
        <v>27652.6</v>
      </c>
    </row>
    <row r="519" spans="1:6">
      <c r="A519" s="272"/>
      <c r="B519" s="272"/>
      <c r="C519" s="272" t="s">
        <v>808</v>
      </c>
      <c r="D519" s="354" t="s">
        <v>809</v>
      </c>
      <c r="E519" s="369">
        <v>26699</v>
      </c>
      <c r="F519" s="369">
        <v>27652.6</v>
      </c>
    </row>
    <row r="520" spans="1:6" ht="25.5">
      <c r="A520" s="272"/>
      <c r="B520" s="272"/>
      <c r="C520" s="272" t="s">
        <v>880</v>
      </c>
      <c r="D520" s="354" t="s">
        <v>1062</v>
      </c>
      <c r="E520" s="369">
        <v>26699</v>
      </c>
      <c r="F520" s="369">
        <v>27652.6</v>
      </c>
    </row>
    <row r="521" spans="1:6" ht="38.25">
      <c r="A521" s="272"/>
      <c r="B521" s="272" t="s">
        <v>370</v>
      </c>
      <c r="C521" s="272"/>
      <c r="D521" s="354" t="s">
        <v>369</v>
      </c>
      <c r="E521" s="369">
        <v>9441</v>
      </c>
      <c r="F521" s="369">
        <v>9441</v>
      </c>
    </row>
    <row r="522" spans="1:6">
      <c r="A522" s="272"/>
      <c r="B522" s="272"/>
      <c r="C522" s="272" t="s">
        <v>368</v>
      </c>
      <c r="D522" s="354" t="s">
        <v>367</v>
      </c>
      <c r="E522" s="369">
        <v>9441</v>
      </c>
      <c r="F522" s="369">
        <v>9441</v>
      </c>
    </row>
    <row r="523" spans="1:6" ht="25.5">
      <c r="A523" s="272"/>
      <c r="B523" s="272"/>
      <c r="C523" s="272" t="s">
        <v>366</v>
      </c>
      <c r="D523" s="354" t="s">
        <v>365</v>
      </c>
      <c r="E523" s="369">
        <v>9441</v>
      </c>
      <c r="F523" s="369">
        <v>9441</v>
      </c>
    </row>
    <row r="524" spans="1:6" ht="38.25">
      <c r="A524" s="272"/>
      <c r="B524" s="272" t="s">
        <v>1071</v>
      </c>
      <c r="C524" s="272"/>
      <c r="D524" s="354" t="s">
        <v>1072</v>
      </c>
      <c r="E524" s="369"/>
      <c r="F524" s="369">
        <v>953.5</v>
      </c>
    </row>
    <row r="525" spans="1:6" ht="38.25">
      <c r="A525" s="272"/>
      <c r="B525" s="272" t="s">
        <v>1073</v>
      </c>
      <c r="C525" s="272"/>
      <c r="D525" s="354" t="s">
        <v>1074</v>
      </c>
      <c r="E525" s="369"/>
      <c r="F525" s="369">
        <v>953.5</v>
      </c>
    </row>
    <row r="526" spans="1:6">
      <c r="A526" s="272"/>
      <c r="B526" s="272"/>
      <c r="C526" s="272" t="s">
        <v>808</v>
      </c>
      <c r="D526" s="354" t="s">
        <v>809</v>
      </c>
      <c r="E526" s="369"/>
      <c r="F526" s="369">
        <v>953.5</v>
      </c>
    </row>
    <row r="527" spans="1:6" ht="25.5">
      <c r="A527" s="272"/>
      <c r="B527" s="272"/>
      <c r="C527" s="272" t="s">
        <v>880</v>
      </c>
      <c r="D527" s="354" t="s">
        <v>881</v>
      </c>
      <c r="E527" s="369"/>
      <c r="F527" s="369">
        <v>953.5</v>
      </c>
    </row>
    <row r="528" spans="1:6">
      <c r="A528" s="272"/>
      <c r="B528" s="272" t="s">
        <v>387</v>
      </c>
      <c r="C528" s="272"/>
      <c r="D528" s="354" t="s">
        <v>386</v>
      </c>
      <c r="E528" s="369">
        <v>25153.7</v>
      </c>
      <c r="F528" s="369">
        <v>25153.7</v>
      </c>
    </row>
    <row r="529" spans="1:6" ht="25.5">
      <c r="A529" s="272"/>
      <c r="B529" s="272" t="s">
        <v>773</v>
      </c>
      <c r="C529" s="272"/>
      <c r="D529" s="354" t="s">
        <v>774</v>
      </c>
      <c r="E529" s="369">
        <v>25153.7</v>
      </c>
      <c r="F529" s="369">
        <v>25153.7</v>
      </c>
    </row>
    <row r="530" spans="1:6" ht="50.25" customHeight="1">
      <c r="A530" s="272"/>
      <c r="B530" s="272" t="s">
        <v>893</v>
      </c>
      <c r="C530" s="272"/>
      <c r="D530" s="354" t="s">
        <v>894</v>
      </c>
      <c r="E530" s="369">
        <v>25153.7</v>
      </c>
      <c r="F530" s="369">
        <v>25153.7</v>
      </c>
    </row>
    <row r="531" spans="1:6">
      <c r="A531" s="272"/>
      <c r="B531" s="272"/>
      <c r="C531" s="272" t="s">
        <v>808</v>
      </c>
      <c r="D531" s="354" t="s">
        <v>809</v>
      </c>
      <c r="E531" s="369">
        <v>25153.7</v>
      </c>
      <c r="F531" s="369">
        <v>25153.7</v>
      </c>
    </row>
    <row r="532" spans="1:6">
      <c r="A532" s="272"/>
      <c r="B532" s="272"/>
      <c r="C532" s="272" t="s">
        <v>810</v>
      </c>
      <c r="D532" s="354" t="s">
        <v>811</v>
      </c>
      <c r="E532" s="369">
        <v>25153.7</v>
      </c>
      <c r="F532" s="369">
        <v>25153.7</v>
      </c>
    </row>
    <row r="533" spans="1:6" s="351" customFormat="1">
      <c r="A533" s="413" t="s">
        <v>926</v>
      </c>
      <c r="B533" s="413"/>
      <c r="C533" s="413"/>
      <c r="D533" s="412" t="s">
        <v>927</v>
      </c>
      <c r="E533" s="360">
        <v>1068</v>
      </c>
      <c r="F533" s="360">
        <v>1068</v>
      </c>
    </row>
    <row r="534" spans="1:6">
      <c r="A534" s="272" t="s">
        <v>928</v>
      </c>
      <c r="B534" s="272"/>
      <c r="C534" s="272"/>
      <c r="D534" s="270" t="s">
        <v>929</v>
      </c>
      <c r="E534" s="369">
        <v>1068</v>
      </c>
      <c r="F534" s="369">
        <v>1068</v>
      </c>
    </row>
    <row r="535" spans="1:6">
      <c r="A535" s="272"/>
      <c r="B535" s="272" t="s">
        <v>930</v>
      </c>
      <c r="C535" s="272"/>
      <c r="D535" s="354" t="s">
        <v>931</v>
      </c>
      <c r="E535" s="369">
        <v>1068</v>
      </c>
      <c r="F535" s="369">
        <v>1068</v>
      </c>
    </row>
    <row r="536" spans="1:6">
      <c r="A536" s="272"/>
      <c r="B536" s="272" t="s">
        <v>932</v>
      </c>
      <c r="C536" s="272"/>
      <c r="D536" s="354" t="s">
        <v>933</v>
      </c>
      <c r="E536" s="369">
        <v>1068</v>
      </c>
      <c r="F536" s="369">
        <v>1068</v>
      </c>
    </row>
    <row r="537" spans="1:6">
      <c r="A537" s="272"/>
      <c r="B537" s="272"/>
      <c r="C537" s="272" t="s">
        <v>791</v>
      </c>
      <c r="D537" s="354" t="s">
        <v>792</v>
      </c>
      <c r="E537" s="369">
        <v>1068</v>
      </c>
      <c r="F537" s="369">
        <v>1068</v>
      </c>
    </row>
    <row r="538" spans="1:6">
      <c r="A538" s="272"/>
      <c r="B538" s="272"/>
      <c r="C538" s="272" t="s">
        <v>793</v>
      </c>
      <c r="D538" s="354" t="s">
        <v>794</v>
      </c>
      <c r="E538" s="369">
        <v>1068</v>
      </c>
      <c r="F538" s="369">
        <v>1068</v>
      </c>
    </row>
    <row r="539" spans="1:6" s="351" customFormat="1" ht="38.25">
      <c r="A539" s="413" t="s">
        <v>965</v>
      </c>
      <c r="B539" s="413"/>
      <c r="C539" s="413"/>
      <c r="D539" s="412" t="s">
        <v>966</v>
      </c>
      <c r="E539" s="360">
        <v>44266.6</v>
      </c>
      <c r="F539" s="360">
        <v>46662.7</v>
      </c>
    </row>
    <row r="540" spans="1:6" ht="25.5">
      <c r="A540" s="272" t="s">
        <v>967</v>
      </c>
      <c r="B540" s="272"/>
      <c r="C540" s="272"/>
      <c r="D540" s="270" t="s">
        <v>968</v>
      </c>
      <c r="E540" s="369">
        <v>44266.6</v>
      </c>
      <c r="F540" s="369">
        <v>46662.7</v>
      </c>
    </row>
    <row r="541" spans="1:6">
      <c r="A541" s="272"/>
      <c r="B541" s="272" t="s">
        <v>969</v>
      </c>
      <c r="C541" s="272"/>
      <c r="D541" s="354" t="s">
        <v>970</v>
      </c>
      <c r="E541" s="369">
        <v>44266.6</v>
      </c>
      <c r="F541" s="369">
        <v>46662.7</v>
      </c>
    </row>
    <row r="542" spans="1:6" ht="25.5">
      <c r="A542" s="272"/>
      <c r="B542" s="272" t="s">
        <v>971</v>
      </c>
      <c r="C542" s="272"/>
      <c r="D542" s="354" t="s">
        <v>972</v>
      </c>
      <c r="E542" s="369">
        <v>44266.6</v>
      </c>
      <c r="F542" s="369">
        <v>46662.7</v>
      </c>
    </row>
    <row r="543" spans="1:6">
      <c r="A543" s="272"/>
      <c r="B543" s="272"/>
      <c r="C543" s="272" t="s">
        <v>834</v>
      </c>
      <c r="D543" s="354" t="s">
        <v>386</v>
      </c>
      <c r="E543" s="369">
        <v>44266.6</v>
      </c>
      <c r="F543" s="369">
        <v>46662.7</v>
      </c>
    </row>
    <row r="544" spans="1:6">
      <c r="A544" s="272"/>
      <c r="B544" s="272"/>
      <c r="C544" s="272" t="s">
        <v>973</v>
      </c>
      <c r="D544" s="354" t="s">
        <v>974</v>
      </c>
      <c r="E544" s="369">
        <v>44266.6</v>
      </c>
      <c r="F544" s="369">
        <v>46662.7</v>
      </c>
    </row>
    <row r="545" spans="1:6" s="351" customFormat="1">
      <c r="A545" s="413" t="s">
        <v>975</v>
      </c>
      <c r="B545" s="413"/>
      <c r="C545" s="413"/>
      <c r="D545" s="412" t="s">
        <v>976</v>
      </c>
      <c r="E545" s="360">
        <v>41548.899999999994</v>
      </c>
      <c r="F545" s="360">
        <v>121429.2</v>
      </c>
    </row>
    <row r="546" spans="1:6">
      <c r="A546" s="272"/>
      <c r="B546" s="272" t="s">
        <v>977</v>
      </c>
      <c r="C546" s="272"/>
      <c r="D546" s="354" t="s">
        <v>978</v>
      </c>
      <c r="E546" s="369">
        <v>41548.899999999994</v>
      </c>
      <c r="F546" s="369">
        <v>121429.2</v>
      </c>
    </row>
    <row r="547" spans="1:6">
      <c r="A547" s="272"/>
      <c r="B547" s="272"/>
      <c r="C547" s="272" t="s">
        <v>979</v>
      </c>
      <c r="D547" s="354" t="s">
        <v>978</v>
      </c>
      <c r="E547" s="369">
        <v>41548.899999999994</v>
      </c>
      <c r="F547" s="369">
        <v>121429.2</v>
      </c>
    </row>
    <row r="548" spans="1:6" s="351" customFormat="1" ht="15.75" customHeight="1">
      <c r="A548" s="445" t="s">
        <v>364</v>
      </c>
      <c r="B548" s="445"/>
      <c r="C548" s="445"/>
      <c r="D548" s="445"/>
      <c r="E548" s="360">
        <v>1881601.6919999998</v>
      </c>
      <c r="F548" s="360">
        <v>1979220.5</v>
      </c>
    </row>
  </sheetData>
  <mergeCells count="11">
    <mergeCell ref="A548:D548"/>
    <mergeCell ref="A5:F5"/>
    <mergeCell ref="D1:F1"/>
    <mergeCell ref="D2:F2"/>
    <mergeCell ref="D3:F3"/>
    <mergeCell ref="D4:F4"/>
    <mergeCell ref="A7:A8"/>
    <mergeCell ref="B7:B8"/>
    <mergeCell ref="C7:C8"/>
    <mergeCell ref="D7:D8"/>
    <mergeCell ref="E7:F7"/>
  </mergeCells>
  <pageMargins left="0.78740157480314965" right="0.39370078740157483" top="0.59055118110236227" bottom="0.59055118110236227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704"/>
  <sheetViews>
    <sheetView workbookViewId="0">
      <selection activeCell="D705" sqref="D705"/>
    </sheetView>
  </sheetViews>
  <sheetFormatPr defaultRowHeight="12.75"/>
  <cols>
    <col min="1" max="1" width="5.28515625" customWidth="1"/>
    <col min="2" max="2" width="6.85546875" customWidth="1"/>
    <col min="3" max="3" width="7.28515625" customWidth="1"/>
    <col min="4" max="4" width="5" customWidth="1"/>
    <col min="5" max="5" width="58" customWidth="1"/>
    <col min="6" max="6" width="12" customWidth="1"/>
  </cols>
  <sheetData>
    <row r="1" spans="1:6" s="134" customFormat="1" ht="15.75">
      <c r="A1" s="411"/>
      <c r="B1" s="411"/>
      <c r="C1" s="411"/>
      <c r="D1" s="411"/>
      <c r="E1" s="441" t="s">
        <v>1090</v>
      </c>
      <c r="F1" s="441"/>
    </row>
    <row r="2" spans="1:6" s="134" customFormat="1" ht="15.75">
      <c r="A2" s="411"/>
      <c r="B2" s="411"/>
      <c r="C2" s="411"/>
      <c r="D2" s="411"/>
      <c r="E2" s="441" t="s">
        <v>220</v>
      </c>
      <c r="F2" s="441"/>
    </row>
    <row r="3" spans="1:6" s="134" customFormat="1" ht="15.75">
      <c r="A3" s="411"/>
      <c r="B3" s="411"/>
      <c r="C3" s="411"/>
      <c r="D3" s="411"/>
      <c r="E3" s="441" t="s">
        <v>221</v>
      </c>
      <c r="F3" s="441"/>
    </row>
    <row r="4" spans="1:6" s="134" customFormat="1" ht="15.75">
      <c r="A4" s="411"/>
      <c r="B4" s="411"/>
      <c r="C4" s="411"/>
      <c r="D4" s="411"/>
      <c r="E4" s="441" t="s">
        <v>767</v>
      </c>
      <c r="F4" s="441"/>
    </row>
    <row r="5" spans="1:6">
      <c r="A5" s="410"/>
      <c r="B5" s="410"/>
      <c r="C5" s="410"/>
      <c r="D5" s="410"/>
      <c r="E5" s="410"/>
      <c r="F5" s="410"/>
    </row>
    <row r="6" spans="1:6" ht="35.25" customHeight="1">
      <c r="A6" s="452" t="s">
        <v>1091</v>
      </c>
      <c r="B6" s="452"/>
      <c r="C6" s="452"/>
      <c r="D6" s="452"/>
      <c r="E6" s="452"/>
      <c r="F6" s="452"/>
    </row>
    <row r="7" spans="1:6">
      <c r="A7" s="451" t="s">
        <v>1083</v>
      </c>
      <c r="B7" s="442" t="s">
        <v>412</v>
      </c>
      <c r="C7" s="443" t="s">
        <v>1084</v>
      </c>
      <c r="D7" s="443" t="s">
        <v>414</v>
      </c>
      <c r="E7" s="444" t="s">
        <v>1082</v>
      </c>
      <c r="F7" s="444" t="s">
        <v>1106</v>
      </c>
    </row>
    <row r="8" spans="1:6" ht="18.75" customHeight="1">
      <c r="A8" s="451"/>
      <c r="B8" s="442"/>
      <c r="C8" s="443"/>
      <c r="D8" s="443"/>
      <c r="E8" s="444"/>
      <c r="F8" s="444"/>
    </row>
    <row r="9" spans="1:6" s="351" customFormat="1" ht="24.75" customHeight="1">
      <c r="A9" s="413">
        <v>901</v>
      </c>
      <c r="B9" s="413"/>
      <c r="C9" s="413"/>
      <c r="D9" s="413"/>
      <c r="E9" s="412" t="s">
        <v>1117</v>
      </c>
      <c r="F9" s="360">
        <v>117448.8</v>
      </c>
    </row>
    <row r="10" spans="1:6">
      <c r="A10" s="272"/>
      <c r="B10" s="272" t="s">
        <v>396</v>
      </c>
      <c r="C10" s="272"/>
      <c r="D10" s="272"/>
      <c r="E10" s="354" t="s">
        <v>395</v>
      </c>
      <c r="F10" s="369">
        <v>115354.5</v>
      </c>
    </row>
    <row r="11" spans="1:6">
      <c r="A11" s="272"/>
      <c r="B11" s="272" t="s">
        <v>394</v>
      </c>
      <c r="C11" s="272"/>
      <c r="D11" s="272"/>
      <c r="E11" s="270" t="s">
        <v>393</v>
      </c>
      <c r="F11" s="369">
        <v>98277.64</v>
      </c>
    </row>
    <row r="12" spans="1:6">
      <c r="A12" s="272"/>
      <c r="B12" s="272"/>
      <c r="C12" s="272" t="s">
        <v>387</v>
      </c>
      <c r="D12" s="272"/>
      <c r="E12" s="354" t="s">
        <v>386</v>
      </c>
      <c r="F12" s="369">
        <v>98277.64</v>
      </c>
    </row>
    <row r="13" spans="1:6" ht="25.5">
      <c r="A13" s="272"/>
      <c r="B13" s="272"/>
      <c r="C13" s="272" t="s">
        <v>773</v>
      </c>
      <c r="D13" s="272"/>
      <c r="E13" s="354" t="s">
        <v>774</v>
      </c>
      <c r="F13" s="369">
        <v>98277.64</v>
      </c>
    </row>
    <row r="14" spans="1:6" ht="25.5">
      <c r="A14" s="272"/>
      <c r="B14" s="272"/>
      <c r="C14" s="272" t="s">
        <v>775</v>
      </c>
      <c r="D14" s="272"/>
      <c r="E14" s="354" t="s">
        <v>776</v>
      </c>
      <c r="F14" s="369">
        <v>3974.6</v>
      </c>
    </row>
    <row r="15" spans="1:6" ht="25.5">
      <c r="A15" s="272"/>
      <c r="B15" s="272"/>
      <c r="C15" s="272"/>
      <c r="D15" s="272" t="s">
        <v>769</v>
      </c>
      <c r="E15" s="354" t="s">
        <v>770</v>
      </c>
      <c r="F15" s="369">
        <v>3974.6</v>
      </c>
    </row>
    <row r="16" spans="1:6">
      <c r="A16" s="272"/>
      <c r="B16" s="272"/>
      <c r="C16" s="272"/>
      <c r="D16" s="272" t="s">
        <v>771</v>
      </c>
      <c r="E16" s="354" t="s">
        <v>772</v>
      </c>
      <c r="F16" s="369">
        <v>3974.6</v>
      </c>
    </row>
    <row r="17" spans="1:6" ht="25.5">
      <c r="A17" s="272"/>
      <c r="B17" s="272"/>
      <c r="C17" s="272" t="s">
        <v>777</v>
      </c>
      <c r="D17" s="272"/>
      <c r="E17" s="354" t="s">
        <v>778</v>
      </c>
      <c r="F17" s="369">
        <v>94303.039999999994</v>
      </c>
    </row>
    <row r="18" spans="1:6" ht="25.5">
      <c r="A18" s="272"/>
      <c r="B18" s="272"/>
      <c r="C18" s="272"/>
      <c r="D18" s="272" t="s">
        <v>769</v>
      </c>
      <c r="E18" s="354" t="s">
        <v>770</v>
      </c>
      <c r="F18" s="369">
        <v>94303.039999999994</v>
      </c>
    </row>
    <row r="19" spans="1:6">
      <c r="A19" s="272"/>
      <c r="B19" s="272"/>
      <c r="C19" s="272"/>
      <c r="D19" s="272" t="s">
        <v>771</v>
      </c>
      <c r="E19" s="354" t="s">
        <v>772</v>
      </c>
      <c r="F19" s="369">
        <v>94303.039999999994</v>
      </c>
    </row>
    <row r="20" spans="1:6">
      <c r="A20" s="272"/>
      <c r="B20" s="272" t="s">
        <v>779</v>
      </c>
      <c r="C20" s="272"/>
      <c r="D20" s="272"/>
      <c r="E20" s="270" t="s">
        <v>780</v>
      </c>
      <c r="F20" s="369">
        <v>10327.51</v>
      </c>
    </row>
    <row r="21" spans="1:6">
      <c r="A21" s="272"/>
      <c r="B21" s="272"/>
      <c r="C21" s="272" t="s">
        <v>387</v>
      </c>
      <c r="D21" s="272"/>
      <c r="E21" s="354" t="s">
        <v>386</v>
      </c>
      <c r="F21" s="369">
        <v>10327.51</v>
      </c>
    </row>
    <row r="22" spans="1:6" ht="25.5">
      <c r="A22" s="272"/>
      <c r="B22" s="272"/>
      <c r="C22" s="272" t="s">
        <v>773</v>
      </c>
      <c r="D22" s="272"/>
      <c r="E22" s="354" t="s">
        <v>774</v>
      </c>
      <c r="F22" s="369">
        <v>10327.51</v>
      </c>
    </row>
    <row r="23" spans="1:6" ht="25.5">
      <c r="A23" s="272"/>
      <c r="B23" s="272"/>
      <c r="C23" s="272" t="s">
        <v>777</v>
      </c>
      <c r="D23" s="272"/>
      <c r="E23" s="354" t="s">
        <v>778</v>
      </c>
      <c r="F23" s="369">
        <v>10327.51</v>
      </c>
    </row>
    <row r="24" spans="1:6" ht="25.5">
      <c r="A24" s="272"/>
      <c r="B24" s="272"/>
      <c r="C24" s="272"/>
      <c r="D24" s="272" t="s">
        <v>769</v>
      </c>
      <c r="E24" s="354" t="s">
        <v>770</v>
      </c>
      <c r="F24" s="369">
        <v>10327.51</v>
      </c>
    </row>
    <row r="25" spans="1:6">
      <c r="A25" s="272"/>
      <c r="B25" s="272"/>
      <c r="C25" s="272"/>
      <c r="D25" s="272" t="s">
        <v>771</v>
      </c>
      <c r="E25" s="354" t="s">
        <v>772</v>
      </c>
      <c r="F25" s="369">
        <v>10327.51</v>
      </c>
    </row>
    <row r="26" spans="1:6">
      <c r="A26" s="272"/>
      <c r="B26" s="272" t="s">
        <v>781</v>
      </c>
      <c r="C26" s="272"/>
      <c r="D26" s="272"/>
      <c r="E26" s="270" t="s">
        <v>782</v>
      </c>
      <c r="F26" s="369">
        <v>6749.3499999999995</v>
      </c>
    </row>
    <row r="27" spans="1:6">
      <c r="A27" s="272"/>
      <c r="B27" s="272"/>
      <c r="C27" s="272" t="s">
        <v>783</v>
      </c>
      <c r="D27" s="272"/>
      <c r="E27" s="354" t="s">
        <v>784</v>
      </c>
      <c r="F27" s="369">
        <v>16.399999999999999</v>
      </c>
    </row>
    <row r="28" spans="1:6">
      <c r="A28" s="272"/>
      <c r="B28" s="272"/>
      <c r="C28" s="272" t="s">
        <v>785</v>
      </c>
      <c r="D28" s="272"/>
      <c r="E28" s="354" t="s">
        <v>786</v>
      </c>
      <c r="F28" s="369">
        <v>16.399999999999999</v>
      </c>
    </row>
    <row r="29" spans="1:6">
      <c r="A29" s="272"/>
      <c r="B29" s="272"/>
      <c r="C29" s="272"/>
      <c r="D29" s="272" t="s">
        <v>791</v>
      </c>
      <c r="E29" s="354" t="s">
        <v>792</v>
      </c>
      <c r="F29" s="369">
        <v>16.399999999999999</v>
      </c>
    </row>
    <row r="30" spans="1:6">
      <c r="A30" s="272"/>
      <c r="B30" s="272"/>
      <c r="C30" s="272"/>
      <c r="D30" s="272" t="s">
        <v>793</v>
      </c>
      <c r="E30" s="354" t="s">
        <v>794</v>
      </c>
      <c r="F30" s="369">
        <v>16.399999999999999</v>
      </c>
    </row>
    <row r="31" spans="1:6">
      <c r="A31" s="272"/>
      <c r="B31" s="272"/>
      <c r="C31" s="272" t="s">
        <v>387</v>
      </c>
      <c r="D31" s="272"/>
      <c r="E31" s="354" t="s">
        <v>386</v>
      </c>
      <c r="F31" s="369">
        <v>6543.65</v>
      </c>
    </row>
    <row r="32" spans="1:6" ht="25.5">
      <c r="A32" s="272"/>
      <c r="B32" s="272"/>
      <c r="C32" s="272" t="s">
        <v>773</v>
      </c>
      <c r="D32" s="272"/>
      <c r="E32" s="354" t="s">
        <v>774</v>
      </c>
      <c r="F32" s="369">
        <v>6543.65</v>
      </c>
    </row>
    <row r="33" spans="1:6" ht="25.5">
      <c r="A33" s="272"/>
      <c r="B33" s="272"/>
      <c r="C33" s="272" t="s">
        <v>777</v>
      </c>
      <c r="D33" s="272"/>
      <c r="E33" s="354" t="s">
        <v>778</v>
      </c>
      <c r="F33" s="369">
        <v>6543.65</v>
      </c>
    </row>
    <row r="34" spans="1:6" ht="25.5">
      <c r="A34" s="272"/>
      <c r="B34" s="272"/>
      <c r="C34" s="272"/>
      <c r="D34" s="272" t="s">
        <v>787</v>
      </c>
      <c r="E34" s="354" t="s">
        <v>788</v>
      </c>
      <c r="F34" s="369">
        <v>4387.1000000000004</v>
      </c>
    </row>
    <row r="35" spans="1:6">
      <c r="A35" s="272"/>
      <c r="B35" s="272"/>
      <c r="C35" s="272"/>
      <c r="D35" s="272" t="s">
        <v>789</v>
      </c>
      <c r="E35" s="354" t="s">
        <v>790</v>
      </c>
      <c r="F35" s="369">
        <v>4387.1000000000004</v>
      </c>
    </row>
    <row r="36" spans="1:6">
      <c r="A36" s="272"/>
      <c r="B36" s="272"/>
      <c r="C36" s="272"/>
      <c r="D36" s="272" t="s">
        <v>791</v>
      </c>
      <c r="E36" s="354" t="s">
        <v>792</v>
      </c>
      <c r="F36" s="369">
        <v>901</v>
      </c>
    </row>
    <row r="37" spans="1:6">
      <c r="A37" s="272"/>
      <c r="B37" s="272"/>
      <c r="C37" s="272"/>
      <c r="D37" s="272" t="s">
        <v>793</v>
      </c>
      <c r="E37" s="354" t="s">
        <v>794</v>
      </c>
      <c r="F37" s="369">
        <v>901</v>
      </c>
    </row>
    <row r="38" spans="1:6" ht="25.5">
      <c r="A38" s="272"/>
      <c r="B38" s="272"/>
      <c r="C38" s="272"/>
      <c r="D38" s="272" t="s">
        <v>769</v>
      </c>
      <c r="E38" s="354" t="s">
        <v>770</v>
      </c>
      <c r="F38" s="369">
        <v>1249.6500000000001</v>
      </c>
    </row>
    <row r="39" spans="1:6">
      <c r="A39" s="272"/>
      <c r="B39" s="272"/>
      <c r="C39" s="272"/>
      <c r="D39" s="272" t="s">
        <v>771</v>
      </c>
      <c r="E39" s="354" t="s">
        <v>772</v>
      </c>
      <c r="F39" s="369">
        <v>1249.6500000000001</v>
      </c>
    </row>
    <row r="40" spans="1:6">
      <c r="A40" s="272"/>
      <c r="B40" s="272"/>
      <c r="C40" s="272"/>
      <c r="D40" s="272" t="s">
        <v>795</v>
      </c>
      <c r="E40" s="354" t="s">
        <v>796</v>
      </c>
      <c r="F40" s="369">
        <v>5.9</v>
      </c>
    </row>
    <row r="41" spans="1:6" ht="25.5">
      <c r="A41" s="272"/>
      <c r="B41" s="272"/>
      <c r="C41" s="272"/>
      <c r="D41" s="272" t="s">
        <v>797</v>
      </c>
      <c r="E41" s="354" t="s">
        <v>798</v>
      </c>
      <c r="F41" s="369">
        <v>5.9</v>
      </c>
    </row>
    <row r="42" spans="1:6">
      <c r="A42" s="272"/>
      <c r="B42" s="272"/>
      <c r="C42" s="272" t="s">
        <v>799</v>
      </c>
      <c r="D42" s="272"/>
      <c r="E42" s="354" t="s">
        <v>800</v>
      </c>
      <c r="F42" s="369">
        <v>171.7</v>
      </c>
    </row>
    <row r="43" spans="1:6" ht="51">
      <c r="A43" s="272"/>
      <c r="B43" s="272"/>
      <c r="C43" s="272" t="s">
        <v>801</v>
      </c>
      <c r="D43" s="272"/>
      <c r="E43" s="354" t="s">
        <v>802</v>
      </c>
      <c r="F43" s="369">
        <v>171.7</v>
      </c>
    </row>
    <row r="44" spans="1:6" ht="25.5">
      <c r="A44" s="272"/>
      <c r="B44" s="272"/>
      <c r="C44" s="272"/>
      <c r="D44" s="272" t="s">
        <v>769</v>
      </c>
      <c r="E44" s="354" t="s">
        <v>770</v>
      </c>
      <c r="F44" s="369">
        <v>171.7</v>
      </c>
    </row>
    <row r="45" spans="1:6">
      <c r="A45" s="272"/>
      <c r="B45" s="272"/>
      <c r="C45" s="272"/>
      <c r="D45" s="272" t="s">
        <v>771</v>
      </c>
      <c r="E45" s="354" t="s">
        <v>772</v>
      </c>
      <c r="F45" s="369">
        <v>171.7</v>
      </c>
    </row>
    <row r="46" spans="1:6">
      <c r="A46" s="272"/>
      <c r="B46" s="272"/>
      <c r="C46" s="272" t="s">
        <v>401</v>
      </c>
      <c r="D46" s="272"/>
      <c r="E46" s="354" t="s">
        <v>400</v>
      </c>
      <c r="F46" s="369">
        <v>17.600000000000001</v>
      </c>
    </row>
    <row r="47" spans="1:6" ht="38.25">
      <c r="A47" s="272"/>
      <c r="B47" s="272"/>
      <c r="C47" s="272" t="s">
        <v>803</v>
      </c>
      <c r="D47" s="272"/>
      <c r="E47" s="354" t="s">
        <v>804</v>
      </c>
      <c r="F47" s="369">
        <v>17.600000000000001</v>
      </c>
    </row>
    <row r="48" spans="1:6" ht="25.5">
      <c r="A48" s="272"/>
      <c r="B48" s="272"/>
      <c r="C48" s="272"/>
      <c r="D48" s="272" t="s">
        <v>787</v>
      </c>
      <c r="E48" s="354" t="s">
        <v>788</v>
      </c>
      <c r="F48" s="369">
        <v>17.600000000000001</v>
      </c>
    </row>
    <row r="49" spans="1:6">
      <c r="A49" s="272"/>
      <c r="B49" s="272"/>
      <c r="C49" s="272"/>
      <c r="D49" s="272" t="s">
        <v>789</v>
      </c>
      <c r="E49" s="354" t="s">
        <v>790</v>
      </c>
      <c r="F49" s="369">
        <v>17.600000000000001</v>
      </c>
    </row>
    <row r="50" spans="1:6">
      <c r="A50" s="272"/>
      <c r="B50" s="272" t="s">
        <v>378</v>
      </c>
      <c r="C50" s="272"/>
      <c r="D50" s="272"/>
      <c r="E50" s="354" t="s">
        <v>377</v>
      </c>
      <c r="F50" s="369">
        <v>2094.3000000000002</v>
      </c>
    </row>
    <row r="51" spans="1:6">
      <c r="A51" s="272"/>
      <c r="B51" s="272" t="s">
        <v>515</v>
      </c>
      <c r="C51" s="272"/>
      <c r="D51" s="272"/>
      <c r="E51" s="270" t="s">
        <v>805</v>
      </c>
      <c r="F51" s="369">
        <v>2094.3000000000002</v>
      </c>
    </row>
    <row r="52" spans="1:6">
      <c r="A52" s="272"/>
      <c r="B52" s="272"/>
      <c r="C52" s="272" t="s">
        <v>374</v>
      </c>
      <c r="D52" s="272"/>
      <c r="E52" s="354" t="s">
        <v>373</v>
      </c>
      <c r="F52" s="369">
        <v>2094.3000000000002</v>
      </c>
    </row>
    <row r="53" spans="1:6" ht="51">
      <c r="A53" s="272"/>
      <c r="B53" s="272"/>
      <c r="C53" s="272" t="s">
        <v>806</v>
      </c>
      <c r="D53" s="272"/>
      <c r="E53" s="354" t="s">
        <v>807</v>
      </c>
      <c r="F53" s="369">
        <v>2094.3000000000002</v>
      </c>
    </row>
    <row r="54" spans="1:6">
      <c r="A54" s="272"/>
      <c r="B54" s="272"/>
      <c r="C54" s="272"/>
      <c r="D54" s="272" t="s">
        <v>808</v>
      </c>
      <c r="E54" s="354" t="s">
        <v>809</v>
      </c>
      <c r="F54" s="369">
        <v>2094.3000000000002</v>
      </c>
    </row>
    <row r="55" spans="1:6">
      <c r="A55" s="272"/>
      <c r="B55" s="272"/>
      <c r="C55" s="272"/>
      <c r="D55" s="272" t="s">
        <v>810</v>
      </c>
      <c r="E55" s="354" t="s">
        <v>811</v>
      </c>
      <c r="F55" s="369">
        <v>2094.3000000000002</v>
      </c>
    </row>
    <row r="56" spans="1:6" s="351" customFormat="1" ht="25.5">
      <c r="A56" s="413">
        <v>902</v>
      </c>
      <c r="B56" s="413"/>
      <c r="C56" s="413"/>
      <c r="D56" s="413"/>
      <c r="E56" s="412" t="s">
        <v>1118</v>
      </c>
      <c r="F56" s="360">
        <v>63943.899999999994</v>
      </c>
    </row>
    <row r="57" spans="1:6">
      <c r="A57" s="272"/>
      <c r="B57" s="272" t="s">
        <v>407</v>
      </c>
      <c r="C57" s="272"/>
      <c r="D57" s="272"/>
      <c r="E57" s="354" t="s">
        <v>406</v>
      </c>
      <c r="F57" s="369">
        <v>42003.899999999994</v>
      </c>
    </row>
    <row r="58" spans="1:6">
      <c r="A58" s="272"/>
      <c r="B58" s="272" t="s">
        <v>418</v>
      </c>
      <c r="C58" s="272"/>
      <c r="D58" s="272"/>
      <c r="E58" s="270" t="s">
        <v>417</v>
      </c>
      <c r="F58" s="369">
        <v>41635.799999999996</v>
      </c>
    </row>
    <row r="59" spans="1:6">
      <c r="A59" s="272"/>
      <c r="B59" s="272"/>
      <c r="C59" s="272" t="s">
        <v>812</v>
      </c>
      <c r="D59" s="272"/>
      <c r="E59" s="354" t="s">
        <v>813</v>
      </c>
      <c r="F59" s="369">
        <v>40776.199999999997</v>
      </c>
    </row>
    <row r="60" spans="1:6">
      <c r="A60" s="272"/>
      <c r="B60" s="272"/>
      <c r="C60" s="272" t="s">
        <v>814</v>
      </c>
      <c r="D60" s="272"/>
      <c r="E60" s="354" t="s">
        <v>815</v>
      </c>
      <c r="F60" s="369">
        <v>40776.199999999997</v>
      </c>
    </row>
    <row r="61" spans="1:6" ht="25.5">
      <c r="A61" s="272"/>
      <c r="B61" s="272"/>
      <c r="C61" s="272"/>
      <c r="D61" s="272" t="s">
        <v>769</v>
      </c>
      <c r="E61" s="354" t="s">
        <v>770</v>
      </c>
      <c r="F61" s="369">
        <v>40776.199999999997</v>
      </c>
    </row>
    <row r="62" spans="1:6">
      <c r="A62" s="272"/>
      <c r="B62" s="272"/>
      <c r="C62" s="272"/>
      <c r="D62" s="272" t="s">
        <v>771</v>
      </c>
      <c r="E62" s="354" t="s">
        <v>772</v>
      </c>
      <c r="F62" s="369">
        <v>40776.199999999997</v>
      </c>
    </row>
    <row r="63" spans="1:6" ht="25.5">
      <c r="A63" s="272"/>
      <c r="B63" s="272"/>
      <c r="C63" s="272" t="s">
        <v>816</v>
      </c>
      <c r="D63" s="272"/>
      <c r="E63" s="354" t="s">
        <v>817</v>
      </c>
      <c r="F63" s="369">
        <v>859.6</v>
      </c>
    </row>
    <row r="64" spans="1:6" ht="25.5">
      <c r="A64" s="272"/>
      <c r="B64" s="272"/>
      <c r="C64" s="272" t="s">
        <v>818</v>
      </c>
      <c r="D64" s="272"/>
      <c r="E64" s="354" t="s">
        <v>819</v>
      </c>
      <c r="F64" s="369">
        <v>859.6</v>
      </c>
    </row>
    <row r="65" spans="1:6" ht="25.5">
      <c r="A65" s="272"/>
      <c r="B65" s="272"/>
      <c r="C65" s="272"/>
      <c r="D65" s="272" t="s">
        <v>769</v>
      </c>
      <c r="E65" s="354" t="s">
        <v>770</v>
      </c>
      <c r="F65" s="369">
        <v>859.6</v>
      </c>
    </row>
    <row r="66" spans="1:6">
      <c r="A66" s="272"/>
      <c r="B66" s="272"/>
      <c r="C66" s="272"/>
      <c r="D66" s="272" t="s">
        <v>771</v>
      </c>
      <c r="E66" s="354" t="s">
        <v>772</v>
      </c>
      <c r="F66" s="369">
        <v>859.6</v>
      </c>
    </row>
    <row r="67" spans="1:6">
      <c r="A67" s="272"/>
      <c r="B67" s="272" t="s">
        <v>820</v>
      </c>
      <c r="C67" s="272"/>
      <c r="D67" s="272"/>
      <c r="E67" s="270" t="s">
        <v>821</v>
      </c>
      <c r="F67" s="369">
        <v>368.1</v>
      </c>
    </row>
    <row r="68" spans="1:6">
      <c r="A68" s="272"/>
      <c r="B68" s="272"/>
      <c r="C68" s="272" t="s">
        <v>822</v>
      </c>
      <c r="D68" s="272"/>
      <c r="E68" s="354" t="s">
        <v>823</v>
      </c>
      <c r="F68" s="369">
        <v>200</v>
      </c>
    </row>
    <row r="69" spans="1:6">
      <c r="A69" s="272"/>
      <c r="B69" s="272"/>
      <c r="C69" s="272" t="s">
        <v>824</v>
      </c>
      <c r="D69" s="272"/>
      <c r="E69" s="354" t="s">
        <v>825</v>
      </c>
      <c r="F69" s="369">
        <v>200</v>
      </c>
    </row>
    <row r="70" spans="1:6" ht="25.5">
      <c r="A70" s="272"/>
      <c r="B70" s="272"/>
      <c r="C70" s="272"/>
      <c r="D70" s="272" t="s">
        <v>769</v>
      </c>
      <c r="E70" s="354" t="s">
        <v>770</v>
      </c>
      <c r="F70" s="369">
        <v>200</v>
      </c>
    </row>
    <row r="71" spans="1:6">
      <c r="A71" s="272"/>
      <c r="B71" s="272"/>
      <c r="C71" s="272"/>
      <c r="D71" s="272" t="s">
        <v>771</v>
      </c>
      <c r="E71" s="354" t="s">
        <v>772</v>
      </c>
      <c r="F71" s="369">
        <v>200</v>
      </c>
    </row>
    <row r="72" spans="1:6">
      <c r="A72" s="272"/>
      <c r="B72" s="272"/>
      <c r="C72" s="272" t="s">
        <v>387</v>
      </c>
      <c r="D72" s="272"/>
      <c r="E72" s="354" t="s">
        <v>386</v>
      </c>
      <c r="F72" s="369">
        <v>168.1</v>
      </c>
    </row>
    <row r="73" spans="1:6" ht="25.5">
      <c r="A73" s="272"/>
      <c r="B73" s="272"/>
      <c r="C73" s="272" t="s">
        <v>773</v>
      </c>
      <c r="D73" s="272"/>
      <c r="E73" s="354" t="s">
        <v>774</v>
      </c>
      <c r="F73" s="369">
        <v>168.1</v>
      </c>
    </row>
    <row r="74" spans="1:6">
      <c r="A74" s="272"/>
      <c r="B74" s="272"/>
      <c r="C74" s="272" t="s">
        <v>826</v>
      </c>
      <c r="D74" s="272"/>
      <c r="E74" s="354" t="s">
        <v>304</v>
      </c>
      <c r="F74" s="369">
        <v>168.1</v>
      </c>
    </row>
    <row r="75" spans="1:6" ht="25.5">
      <c r="A75" s="272"/>
      <c r="B75" s="272"/>
      <c r="C75" s="272"/>
      <c r="D75" s="272" t="s">
        <v>769</v>
      </c>
      <c r="E75" s="354" t="s">
        <v>770</v>
      </c>
      <c r="F75" s="369">
        <v>168.1</v>
      </c>
    </row>
    <row r="76" spans="1:6">
      <c r="A76" s="272"/>
      <c r="B76" s="272"/>
      <c r="C76" s="272"/>
      <c r="D76" s="272" t="s">
        <v>771</v>
      </c>
      <c r="E76" s="354" t="s">
        <v>772</v>
      </c>
      <c r="F76" s="369">
        <v>168.1</v>
      </c>
    </row>
    <row r="77" spans="1:6">
      <c r="A77" s="272"/>
      <c r="B77" s="272" t="s">
        <v>827</v>
      </c>
      <c r="C77" s="272"/>
      <c r="D77" s="272"/>
      <c r="E77" s="354" t="s">
        <v>828</v>
      </c>
      <c r="F77" s="369">
        <v>21548</v>
      </c>
    </row>
    <row r="78" spans="1:6">
      <c r="A78" s="272"/>
      <c r="B78" s="272" t="s">
        <v>829</v>
      </c>
      <c r="C78" s="272"/>
      <c r="D78" s="272"/>
      <c r="E78" s="270" t="s">
        <v>830</v>
      </c>
      <c r="F78" s="369">
        <v>17101</v>
      </c>
    </row>
    <row r="79" spans="1:6" ht="25.5">
      <c r="A79" s="272"/>
      <c r="B79" s="272"/>
      <c r="C79" s="272" t="s">
        <v>831</v>
      </c>
      <c r="D79" s="272"/>
      <c r="E79" s="354" t="s">
        <v>832</v>
      </c>
      <c r="F79" s="369">
        <v>257.39999999999998</v>
      </c>
    </row>
    <row r="80" spans="1:6" ht="25.5">
      <c r="A80" s="272"/>
      <c r="B80" s="272"/>
      <c r="C80" s="272" t="s">
        <v>833</v>
      </c>
      <c r="D80" s="272"/>
      <c r="E80" s="354" t="s">
        <v>350</v>
      </c>
      <c r="F80" s="369">
        <v>257.39999999999998</v>
      </c>
    </row>
    <row r="81" spans="1:6">
      <c r="A81" s="272"/>
      <c r="B81" s="272"/>
      <c r="C81" s="272"/>
      <c r="D81" s="272" t="s">
        <v>834</v>
      </c>
      <c r="E81" s="354" t="s">
        <v>386</v>
      </c>
      <c r="F81" s="369">
        <v>257.39999999999998</v>
      </c>
    </row>
    <row r="82" spans="1:6">
      <c r="A82" s="272"/>
      <c r="B82" s="272"/>
      <c r="C82" s="272"/>
      <c r="D82" s="272" t="s">
        <v>835</v>
      </c>
      <c r="E82" s="354" t="s">
        <v>86</v>
      </c>
      <c r="F82" s="369">
        <v>257.39999999999998</v>
      </c>
    </row>
    <row r="83" spans="1:6">
      <c r="A83" s="272"/>
      <c r="B83" s="272"/>
      <c r="C83" s="272" t="s">
        <v>839</v>
      </c>
      <c r="D83" s="272"/>
      <c r="E83" s="354" t="s">
        <v>840</v>
      </c>
      <c r="F83" s="369">
        <v>6491.9000000000005</v>
      </c>
    </row>
    <row r="84" spans="1:6">
      <c r="A84" s="272"/>
      <c r="B84" s="272"/>
      <c r="C84" s="272" t="s">
        <v>841</v>
      </c>
      <c r="D84" s="272"/>
      <c r="E84" s="354" t="s">
        <v>836</v>
      </c>
      <c r="F84" s="369">
        <v>6491.9000000000005</v>
      </c>
    </row>
    <row r="85" spans="1:6" ht="25.5">
      <c r="A85" s="272"/>
      <c r="B85" s="272"/>
      <c r="C85" s="272"/>
      <c r="D85" s="272" t="s">
        <v>769</v>
      </c>
      <c r="E85" s="354" t="s">
        <v>770</v>
      </c>
      <c r="F85" s="369">
        <v>6491.9000000000005</v>
      </c>
    </row>
    <row r="86" spans="1:6">
      <c r="A86" s="272"/>
      <c r="B86" s="272"/>
      <c r="C86" s="272"/>
      <c r="D86" s="272" t="s">
        <v>771</v>
      </c>
      <c r="E86" s="354" t="s">
        <v>772</v>
      </c>
      <c r="F86" s="369">
        <v>6491.9000000000005</v>
      </c>
    </row>
    <row r="87" spans="1:6">
      <c r="A87" s="272"/>
      <c r="B87" s="272"/>
      <c r="C87" s="272" t="s">
        <v>842</v>
      </c>
      <c r="D87" s="272"/>
      <c r="E87" s="354" t="s">
        <v>843</v>
      </c>
      <c r="F87" s="369">
        <v>1301.0999999999999</v>
      </c>
    </row>
    <row r="88" spans="1:6">
      <c r="A88" s="272"/>
      <c r="B88" s="272"/>
      <c r="C88" s="272" t="s">
        <v>844</v>
      </c>
      <c r="D88" s="272"/>
      <c r="E88" s="354" t="s">
        <v>836</v>
      </c>
      <c r="F88" s="369">
        <v>1301.0999999999999</v>
      </c>
    </row>
    <row r="89" spans="1:6" ht="25.5">
      <c r="A89" s="272"/>
      <c r="B89" s="272"/>
      <c r="C89" s="272"/>
      <c r="D89" s="272" t="s">
        <v>769</v>
      </c>
      <c r="E89" s="354" t="s">
        <v>770</v>
      </c>
      <c r="F89" s="369">
        <v>1301.0999999999999</v>
      </c>
    </row>
    <row r="90" spans="1:6">
      <c r="A90" s="272"/>
      <c r="B90" s="272"/>
      <c r="C90" s="272"/>
      <c r="D90" s="272" t="s">
        <v>771</v>
      </c>
      <c r="E90" s="354" t="s">
        <v>772</v>
      </c>
      <c r="F90" s="369">
        <v>1301.0999999999999</v>
      </c>
    </row>
    <row r="91" spans="1:6">
      <c r="A91" s="272"/>
      <c r="B91" s="272"/>
      <c r="C91" s="272" t="s">
        <v>799</v>
      </c>
      <c r="D91" s="272"/>
      <c r="E91" s="354" t="s">
        <v>800</v>
      </c>
      <c r="F91" s="369">
        <v>288</v>
      </c>
    </row>
    <row r="92" spans="1:6" ht="51">
      <c r="A92" s="272"/>
      <c r="B92" s="272"/>
      <c r="C92" s="272" t="s">
        <v>801</v>
      </c>
      <c r="D92" s="272"/>
      <c r="E92" s="354" t="s">
        <v>802</v>
      </c>
      <c r="F92" s="369">
        <v>288</v>
      </c>
    </row>
    <row r="93" spans="1:6" ht="25.5">
      <c r="A93" s="272"/>
      <c r="B93" s="272"/>
      <c r="C93" s="272"/>
      <c r="D93" s="272" t="s">
        <v>769</v>
      </c>
      <c r="E93" s="354" t="s">
        <v>770</v>
      </c>
      <c r="F93" s="369">
        <v>288</v>
      </c>
    </row>
    <row r="94" spans="1:6">
      <c r="A94" s="272"/>
      <c r="B94" s="272"/>
      <c r="C94" s="272"/>
      <c r="D94" s="272" t="s">
        <v>837</v>
      </c>
      <c r="E94" s="354" t="s">
        <v>838</v>
      </c>
      <c r="F94" s="369">
        <v>288</v>
      </c>
    </row>
    <row r="95" spans="1:6">
      <c r="A95" s="272"/>
      <c r="B95" s="272"/>
      <c r="C95" s="272" t="s">
        <v>401</v>
      </c>
      <c r="D95" s="272"/>
      <c r="E95" s="354" t="s">
        <v>400</v>
      </c>
      <c r="F95" s="369">
        <v>8762.6</v>
      </c>
    </row>
    <row r="96" spans="1:6" ht="25.5">
      <c r="A96" s="272"/>
      <c r="B96" s="272"/>
      <c r="C96" s="272" t="s">
        <v>845</v>
      </c>
      <c r="D96" s="272"/>
      <c r="E96" s="354" t="s">
        <v>709</v>
      </c>
      <c r="F96" s="369">
        <v>112</v>
      </c>
    </row>
    <row r="97" spans="1:6" ht="25.5">
      <c r="A97" s="272"/>
      <c r="B97" s="272"/>
      <c r="C97" s="272"/>
      <c r="D97" s="272" t="s">
        <v>769</v>
      </c>
      <c r="E97" s="354" t="s">
        <v>770</v>
      </c>
      <c r="F97" s="369">
        <v>112</v>
      </c>
    </row>
    <row r="98" spans="1:6">
      <c r="A98" s="272"/>
      <c r="B98" s="272"/>
      <c r="C98" s="272"/>
      <c r="D98" s="272" t="s">
        <v>771</v>
      </c>
      <c r="E98" s="354" t="s">
        <v>772</v>
      </c>
      <c r="F98" s="369">
        <v>17</v>
      </c>
    </row>
    <row r="99" spans="1:6">
      <c r="A99" s="272"/>
      <c r="B99" s="272"/>
      <c r="C99" s="272"/>
      <c r="D99" s="272" t="s">
        <v>837</v>
      </c>
      <c r="E99" s="354" t="s">
        <v>838</v>
      </c>
      <c r="F99" s="369">
        <v>95</v>
      </c>
    </row>
    <row r="100" spans="1:6" ht="25.5">
      <c r="A100" s="272"/>
      <c r="B100" s="272"/>
      <c r="C100" s="272" t="s">
        <v>846</v>
      </c>
      <c r="D100" s="272"/>
      <c r="E100" s="354" t="s">
        <v>847</v>
      </c>
      <c r="F100" s="369">
        <v>8650.6</v>
      </c>
    </row>
    <row r="101" spans="1:6" ht="25.5">
      <c r="A101" s="272"/>
      <c r="B101" s="272"/>
      <c r="C101" s="272"/>
      <c r="D101" s="272" t="s">
        <v>769</v>
      </c>
      <c r="E101" s="354" t="s">
        <v>770</v>
      </c>
      <c r="F101" s="369">
        <v>8650.6</v>
      </c>
    </row>
    <row r="102" spans="1:6">
      <c r="A102" s="272"/>
      <c r="B102" s="272"/>
      <c r="C102" s="272"/>
      <c r="D102" s="272" t="s">
        <v>837</v>
      </c>
      <c r="E102" s="354" t="s">
        <v>838</v>
      </c>
      <c r="F102" s="369">
        <v>8650.6</v>
      </c>
    </row>
    <row r="103" spans="1:6">
      <c r="A103" s="272"/>
      <c r="B103" s="272" t="s">
        <v>848</v>
      </c>
      <c r="C103" s="272"/>
      <c r="D103" s="272"/>
      <c r="E103" s="270" t="s">
        <v>849</v>
      </c>
      <c r="F103" s="369">
        <v>4447</v>
      </c>
    </row>
    <row r="104" spans="1:6">
      <c r="A104" s="272"/>
      <c r="B104" s="272"/>
      <c r="C104" s="272" t="s">
        <v>783</v>
      </c>
      <c r="D104" s="272"/>
      <c r="E104" s="354" t="s">
        <v>784</v>
      </c>
      <c r="F104" s="369">
        <v>1822.9</v>
      </c>
    </row>
    <row r="105" spans="1:6">
      <c r="A105" s="272"/>
      <c r="B105" s="272"/>
      <c r="C105" s="272" t="s">
        <v>785</v>
      </c>
      <c r="D105" s="272"/>
      <c r="E105" s="354" t="s">
        <v>786</v>
      </c>
      <c r="F105" s="369">
        <v>1822.9</v>
      </c>
    </row>
    <row r="106" spans="1:6" ht="25.5">
      <c r="A106" s="272"/>
      <c r="B106" s="272"/>
      <c r="C106" s="272"/>
      <c r="D106" s="272" t="s">
        <v>787</v>
      </c>
      <c r="E106" s="354" t="s">
        <v>788</v>
      </c>
      <c r="F106" s="369">
        <v>1603.9</v>
      </c>
    </row>
    <row r="107" spans="1:6">
      <c r="A107" s="272"/>
      <c r="B107" s="272"/>
      <c r="C107" s="272"/>
      <c r="D107" s="272" t="s">
        <v>789</v>
      </c>
      <c r="E107" s="354" t="s">
        <v>790</v>
      </c>
      <c r="F107" s="369">
        <v>1603.9</v>
      </c>
    </row>
    <row r="108" spans="1:6">
      <c r="A108" s="272"/>
      <c r="B108" s="272"/>
      <c r="C108" s="272"/>
      <c r="D108" s="272" t="s">
        <v>791</v>
      </c>
      <c r="E108" s="354" t="s">
        <v>792</v>
      </c>
      <c r="F108" s="369">
        <v>218.63000000000002</v>
      </c>
    </row>
    <row r="109" spans="1:6">
      <c r="A109" s="272"/>
      <c r="B109" s="272"/>
      <c r="C109" s="272"/>
      <c r="D109" s="272" t="s">
        <v>793</v>
      </c>
      <c r="E109" s="354" t="s">
        <v>794</v>
      </c>
      <c r="F109" s="369">
        <v>218.63000000000002</v>
      </c>
    </row>
    <row r="110" spans="1:6">
      <c r="A110" s="272"/>
      <c r="B110" s="272"/>
      <c r="C110" s="272"/>
      <c r="D110" s="272" t="s">
        <v>795</v>
      </c>
      <c r="E110" s="354" t="s">
        <v>796</v>
      </c>
      <c r="F110" s="369">
        <v>0.37</v>
      </c>
    </row>
    <row r="111" spans="1:6" ht="25.5">
      <c r="A111" s="272"/>
      <c r="B111" s="272"/>
      <c r="C111" s="272"/>
      <c r="D111" s="272" t="s">
        <v>797</v>
      </c>
      <c r="E111" s="354" t="s">
        <v>798</v>
      </c>
      <c r="F111" s="369">
        <v>0.37</v>
      </c>
    </row>
    <row r="112" spans="1:6" ht="51">
      <c r="A112" s="272"/>
      <c r="B112" s="272"/>
      <c r="C112" s="272" t="s">
        <v>850</v>
      </c>
      <c r="D112" s="272"/>
      <c r="E112" s="354" t="s">
        <v>851</v>
      </c>
      <c r="F112" s="369">
        <v>2456.5</v>
      </c>
    </row>
    <row r="113" spans="1:6" ht="25.5">
      <c r="A113" s="272"/>
      <c r="B113" s="272"/>
      <c r="C113" s="272" t="s">
        <v>852</v>
      </c>
      <c r="D113" s="272"/>
      <c r="E113" s="354" t="s">
        <v>853</v>
      </c>
      <c r="F113" s="369">
        <v>2456.5</v>
      </c>
    </row>
    <row r="114" spans="1:6" ht="25.5">
      <c r="A114" s="272"/>
      <c r="B114" s="272"/>
      <c r="C114" s="272"/>
      <c r="D114" s="272" t="s">
        <v>769</v>
      </c>
      <c r="E114" s="354" t="s">
        <v>770</v>
      </c>
      <c r="F114" s="369">
        <v>2456.5</v>
      </c>
    </row>
    <row r="115" spans="1:6">
      <c r="A115" s="272"/>
      <c r="B115" s="272"/>
      <c r="C115" s="272"/>
      <c r="D115" s="272" t="s">
        <v>771</v>
      </c>
      <c r="E115" s="354" t="s">
        <v>772</v>
      </c>
      <c r="F115" s="369">
        <v>2456.5</v>
      </c>
    </row>
    <row r="116" spans="1:6">
      <c r="A116" s="272"/>
      <c r="B116" s="272"/>
      <c r="C116" s="272" t="s">
        <v>401</v>
      </c>
      <c r="D116" s="272"/>
      <c r="E116" s="354" t="s">
        <v>400</v>
      </c>
      <c r="F116" s="369">
        <v>167.6</v>
      </c>
    </row>
    <row r="117" spans="1:6" ht="25.5">
      <c r="A117" s="272"/>
      <c r="B117" s="272"/>
      <c r="C117" s="272" t="s">
        <v>846</v>
      </c>
      <c r="D117" s="272"/>
      <c r="E117" s="354" t="s">
        <v>847</v>
      </c>
      <c r="F117" s="369">
        <v>150</v>
      </c>
    </row>
    <row r="118" spans="1:6">
      <c r="A118" s="272"/>
      <c r="B118" s="272"/>
      <c r="C118" s="272"/>
      <c r="D118" s="272" t="s">
        <v>791</v>
      </c>
      <c r="E118" s="354" t="s">
        <v>792</v>
      </c>
      <c r="F118" s="369">
        <v>150</v>
      </c>
    </row>
    <row r="119" spans="1:6">
      <c r="A119" s="272"/>
      <c r="B119" s="272"/>
      <c r="C119" s="272"/>
      <c r="D119" s="272" t="s">
        <v>793</v>
      </c>
      <c r="E119" s="354" t="s">
        <v>794</v>
      </c>
      <c r="F119" s="369">
        <v>150</v>
      </c>
    </row>
    <row r="120" spans="1:6" ht="38.25">
      <c r="A120" s="272"/>
      <c r="B120" s="272"/>
      <c r="C120" s="272" t="s">
        <v>803</v>
      </c>
      <c r="D120" s="272"/>
      <c r="E120" s="354" t="s">
        <v>804</v>
      </c>
      <c r="F120" s="369">
        <v>17.600000000000001</v>
      </c>
    </row>
    <row r="121" spans="1:6" ht="25.5">
      <c r="A121" s="272"/>
      <c r="B121" s="272"/>
      <c r="C121" s="272"/>
      <c r="D121" s="272" t="s">
        <v>787</v>
      </c>
      <c r="E121" s="354" t="s">
        <v>788</v>
      </c>
      <c r="F121" s="369">
        <v>17.600000000000001</v>
      </c>
    </row>
    <row r="122" spans="1:6">
      <c r="A122" s="272"/>
      <c r="B122" s="272"/>
      <c r="C122" s="272"/>
      <c r="D122" s="272" t="s">
        <v>789</v>
      </c>
      <c r="E122" s="354" t="s">
        <v>790</v>
      </c>
      <c r="F122" s="369">
        <v>17.600000000000001</v>
      </c>
    </row>
    <row r="123" spans="1:6">
      <c r="A123" s="272"/>
      <c r="B123" s="272" t="s">
        <v>378</v>
      </c>
      <c r="C123" s="272"/>
      <c r="D123" s="272"/>
      <c r="E123" s="354" t="s">
        <v>377</v>
      </c>
      <c r="F123" s="369">
        <v>392</v>
      </c>
    </row>
    <row r="124" spans="1:6">
      <c r="A124" s="272"/>
      <c r="B124" s="272" t="s">
        <v>515</v>
      </c>
      <c r="C124" s="272"/>
      <c r="D124" s="272"/>
      <c r="E124" s="270" t="s">
        <v>805</v>
      </c>
      <c r="F124" s="369">
        <v>392</v>
      </c>
    </row>
    <row r="125" spans="1:6">
      <c r="A125" s="272"/>
      <c r="B125" s="272"/>
      <c r="C125" s="272" t="s">
        <v>374</v>
      </c>
      <c r="D125" s="272"/>
      <c r="E125" s="354" t="s">
        <v>373</v>
      </c>
      <c r="F125" s="369">
        <v>226.1</v>
      </c>
    </row>
    <row r="126" spans="1:6" ht="51">
      <c r="A126" s="272"/>
      <c r="B126" s="272"/>
      <c r="C126" s="272" t="s">
        <v>806</v>
      </c>
      <c r="D126" s="272"/>
      <c r="E126" s="354" t="s">
        <v>807</v>
      </c>
      <c r="F126" s="369">
        <v>226.1</v>
      </c>
    </row>
    <row r="127" spans="1:6">
      <c r="A127" s="272"/>
      <c r="B127" s="272"/>
      <c r="C127" s="272"/>
      <c r="D127" s="272" t="s">
        <v>808</v>
      </c>
      <c r="E127" s="354" t="s">
        <v>809</v>
      </c>
      <c r="F127" s="369">
        <v>226.1</v>
      </c>
    </row>
    <row r="128" spans="1:6">
      <c r="A128" s="272"/>
      <c r="B128" s="272"/>
      <c r="C128" s="272"/>
      <c r="D128" s="272" t="s">
        <v>810</v>
      </c>
      <c r="E128" s="354" t="s">
        <v>811</v>
      </c>
      <c r="F128" s="369">
        <v>226.1</v>
      </c>
    </row>
    <row r="129" spans="1:6" ht="25.5">
      <c r="A129" s="272"/>
      <c r="B129" s="272"/>
      <c r="C129" s="272" t="s">
        <v>816</v>
      </c>
      <c r="D129" s="272"/>
      <c r="E129" s="354" t="s">
        <v>854</v>
      </c>
      <c r="F129" s="369">
        <v>165.9</v>
      </c>
    </row>
    <row r="130" spans="1:6" ht="25.5">
      <c r="A130" s="272"/>
      <c r="B130" s="272"/>
      <c r="C130" s="272" t="s">
        <v>855</v>
      </c>
      <c r="D130" s="272"/>
      <c r="E130" s="354" t="s">
        <v>856</v>
      </c>
      <c r="F130" s="369">
        <v>165.9</v>
      </c>
    </row>
    <row r="131" spans="1:6">
      <c r="A131" s="272"/>
      <c r="B131" s="272"/>
      <c r="C131" s="272"/>
      <c r="D131" s="272" t="s">
        <v>808</v>
      </c>
      <c r="E131" s="354" t="s">
        <v>809</v>
      </c>
      <c r="F131" s="369">
        <v>165.9</v>
      </c>
    </row>
    <row r="132" spans="1:6">
      <c r="A132" s="272"/>
      <c r="B132" s="272"/>
      <c r="C132" s="272"/>
      <c r="D132" s="272" t="s">
        <v>810</v>
      </c>
      <c r="E132" s="354" t="s">
        <v>811</v>
      </c>
      <c r="F132" s="369">
        <v>165.9</v>
      </c>
    </row>
    <row r="133" spans="1:6" s="351" customFormat="1" ht="38.25">
      <c r="A133" s="413">
        <v>903</v>
      </c>
      <c r="B133" s="413"/>
      <c r="C133" s="413"/>
      <c r="D133" s="413"/>
      <c r="E133" s="412" t="s">
        <v>1119</v>
      </c>
      <c r="F133" s="360">
        <v>1134179.5</v>
      </c>
    </row>
    <row r="134" spans="1:6">
      <c r="A134" s="272"/>
      <c r="B134" s="272" t="s">
        <v>407</v>
      </c>
      <c r="C134" s="272"/>
      <c r="D134" s="272"/>
      <c r="E134" s="354" t="s">
        <v>406</v>
      </c>
      <c r="F134" s="369">
        <v>1021284.4</v>
      </c>
    </row>
    <row r="135" spans="1:6">
      <c r="A135" s="272"/>
      <c r="B135" s="272" t="s">
        <v>405</v>
      </c>
      <c r="C135" s="272"/>
      <c r="D135" s="272"/>
      <c r="E135" s="270" t="s">
        <v>404</v>
      </c>
      <c r="F135" s="369">
        <v>372665.10000000003</v>
      </c>
    </row>
    <row r="136" spans="1:6">
      <c r="A136" s="272"/>
      <c r="B136" s="272"/>
      <c r="C136" s="272" t="s">
        <v>857</v>
      </c>
      <c r="D136" s="272"/>
      <c r="E136" s="354" t="s">
        <v>858</v>
      </c>
      <c r="F136" s="369">
        <v>359054.10000000003</v>
      </c>
    </row>
    <row r="137" spans="1:6" ht="25.5">
      <c r="A137" s="272"/>
      <c r="B137" s="272"/>
      <c r="C137" s="272" t="s">
        <v>1092</v>
      </c>
      <c r="D137" s="272"/>
      <c r="E137" s="354" t="s">
        <v>1093</v>
      </c>
      <c r="F137" s="369">
        <v>1349.3</v>
      </c>
    </row>
    <row r="138" spans="1:6" ht="25.5">
      <c r="A138" s="272"/>
      <c r="B138" s="272"/>
      <c r="C138" s="272"/>
      <c r="D138" s="272" t="s">
        <v>769</v>
      </c>
      <c r="E138" s="354" t="s">
        <v>770</v>
      </c>
      <c r="F138" s="369">
        <v>1349.3</v>
      </c>
    </row>
    <row r="139" spans="1:6">
      <c r="A139" s="272"/>
      <c r="B139" s="272"/>
      <c r="C139" s="272"/>
      <c r="D139" s="272" t="s">
        <v>771</v>
      </c>
      <c r="E139" s="354" t="s">
        <v>772</v>
      </c>
      <c r="F139" s="369">
        <v>1349.3</v>
      </c>
    </row>
    <row r="140" spans="1:6" ht="25.5">
      <c r="A140" s="272"/>
      <c r="B140" s="272"/>
      <c r="C140" s="272" t="s">
        <v>859</v>
      </c>
      <c r="D140" s="272"/>
      <c r="E140" s="354" t="s">
        <v>860</v>
      </c>
      <c r="F140" s="369">
        <v>7441.4</v>
      </c>
    </row>
    <row r="141" spans="1:6">
      <c r="A141" s="272"/>
      <c r="B141" s="272"/>
      <c r="C141" s="272"/>
      <c r="D141" s="272" t="s">
        <v>795</v>
      </c>
      <c r="E141" s="354" t="s">
        <v>796</v>
      </c>
      <c r="F141" s="369">
        <v>7441.4</v>
      </c>
    </row>
    <row r="142" spans="1:6">
      <c r="A142" s="272"/>
      <c r="B142" s="272"/>
      <c r="C142" s="272"/>
      <c r="D142" s="272" t="s">
        <v>861</v>
      </c>
      <c r="E142" s="354" t="s">
        <v>862</v>
      </c>
      <c r="F142" s="369">
        <v>7441.4</v>
      </c>
    </row>
    <row r="143" spans="1:6">
      <c r="A143" s="272"/>
      <c r="B143" s="272"/>
      <c r="C143" s="272" t="s">
        <v>863</v>
      </c>
      <c r="D143" s="272"/>
      <c r="E143" s="354" t="s">
        <v>864</v>
      </c>
      <c r="F143" s="369">
        <v>350263.4</v>
      </c>
    </row>
    <row r="144" spans="1:6" ht="25.5">
      <c r="A144" s="272"/>
      <c r="B144" s="272"/>
      <c r="C144" s="272"/>
      <c r="D144" s="272" t="s">
        <v>769</v>
      </c>
      <c r="E144" s="354" t="s">
        <v>770</v>
      </c>
      <c r="F144" s="369">
        <v>350263.4</v>
      </c>
    </row>
    <row r="145" spans="1:6">
      <c r="A145" s="272"/>
      <c r="B145" s="272"/>
      <c r="C145" s="272"/>
      <c r="D145" s="272" t="s">
        <v>771</v>
      </c>
      <c r="E145" s="354" t="s">
        <v>772</v>
      </c>
      <c r="F145" s="369">
        <v>200867.39</v>
      </c>
    </row>
    <row r="146" spans="1:6">
      <c r="A146" s="272"/>
      <c r="B146" s="272"/>
      <c r="C146" s="272"/>
      <c r="D146" s="272" t="s">
        <v>837</v>
      </c>
      <c r="E146" s="354" t="s">
        <v>838</v>
      </c>
      <c r="F146" s="369">
        <v>149396.01</v>
      </c>
    </row>
    <row r="147" spans="1:6" ht="25.5">
      <c r="A147" s="272"/>
      <c r="B147" s="272"/>
      <c r="C147" s="272" t="s">
        <v>816</v>
      </c>
      <c r="D147" s="272"/>
      <c r="E147" s="354" t="s">
        <v>817</v>
      </c>
      <c r="F147" s="369">
        <v>2030.8</v>
      </c>
    </row>
    <row r="148" spans="1:6" ht="25.5">
      <c r="A148" s="272"/>
      <c r="B148" s="272"/>
      <c r="C148" s="272" t="s">
        <v>818</v>
      </c>
      <c r="D148" s="272"/>
      <c r="E148" s="354" t="s">
        <v>819</v>
      </c>
      <c r="F148" s="369">
        <v>2030.8</v>
      </c>
    </row>
    <row r="149" spans="1:6" ht="25.5">
      <c r="A149" s="272"/>
      <c r="B149" s="272"/>
      <c r="C149" s="272"/>
      <c r="D149" s="272" t="s">
        <v>769</v>
      </c>
      <c r="E149" s="354" t="s">
        <v>770</v>
      </c>
      <c r="F149" s="369">
        <v>2030.8</v>
      </c>
    </row>
    <row r="150" spans="1:6">
      <c r="A150" s="272"/>
      <c r="B150" s="272"/>
      <c r="C150" s="272"/>
      <c r="D150" s="272" t="s">
        <v>771</v>
      </c>
      <c r="E150" s="354" t="s">
        <v>772</v>
      </c>
      <c r="F150" s="369">
        <v>1159.5999999999999</v>
      </c>
    </row>
    <row r="151" spans="1:6">
      <c r="A151" s="272"/>
      <c r="B151" s="272"/>
      <c r="C151" s="272"/>
      <c r="D151" s="272" t="s">
        <v>837</v>
      </c>
      <c r="E151" s="354" t="s">
        <v>838</v>
      </c>
      <c r="F151" s="369">
        <v>871.2</v>
      </c>
    </row>
    <row r="152" spans="1:6">
      <c r="A152" s="272"/>
      <c r="B152" s="272"/>
      <c r="C152" s="272" t="s">
        <v>387</v>
      </c>
      <c r="D152" s="272"/>
      <c r="E152" s="354" t="s">
        <v>386</v>
      </c>
      <c r="F152" s="369">
        <v>7308.2</v>
      </c>
    </row>
    <row r="153" spans="1:6" ht="38.25">
      <c r="A153" s="272"/>
      <c r="B153" s="272"/>
      <c r="C153" s="272" t="s">
        <v>385</v>
      </c>
      <c r="D153" s="272"/>
      <c r="E153" s="354" t="s">
        <v>384</v>
      </c>
      <c r="F153" s="369">
        <v>5220</v>
      </c>
    </row>
    <row r="154" spans="1:6">
      <c r="A154" s="272"/>
      <c r="B154" s="272"/>
      <c r="C154" s="272" t="s">
        <v>865</v>
      </c>
      <c r="D154" s="272"/>
      <c r="E154" s="354" t="s">
        <v>866</v>
      </c>
      <c r="F154" s="369">
        <v>5220</v>
      </c>
    </row>
    <row r="155" spans="1:6" ht="25.5">
      <c r="A155" s="272"/>
      <c r="B155" s="272"/>
      <c r="C155" s="272"/>
      <c r="D155" s="272" t="s">
        <v>769</v>
      </c>
      <c r="E155" s="354" t="s">
        <v>770</v>
      </c>
      <c r="F155" s="369">
        <v>5220</v>
      </c>
    </row>
    <row r="156" spans="1:6">
      <c r="A156" s="272"/>
      <c r="B156" s="272"/>
      <c r="C156" s="272"/>
      <c r="D156" s="272" t="s">
        <v>771</v>
      </c>
      <c r="E156" s="354" t="s">
        <v>772</v>
      </c>
      <c r="F156" s="369">
        <v>4200</v>
      </c>
    </row>
    <row r="157" spans="1:6">
      <c r="A157" s="272"/>
      <c r="B157" s="272"/>
      <c r="C157" s="272"/>
      <c r="D157" s="272" t="s">
        <v>837</v>
      </c>
      <c r="E157" s="354" t="s">
        <v>838</v>
      </c>
      <c r="F157" s="369">
        <v>1020</v>
      </c>
    </row>
    <row r="158" spans="1:6" ht="25.5">
      <c r="A158" s="272"/>
      <c r="B158" s="272"/>
      <c r="C158" s="272" t="s">
        <v>773</v>
      </c>
      <c r="D158" s="272"/>
      <c r="E158" s="354" t="s">
        <v>774</v>
      </c>
      <c r="F158" s="369">
        <v>2088.1999999999998</v>
      </c>
    </row>
    <row r="159" spans="1:6" ht="38.25">
      <c r="A159" s="272"/>
      <c r="B159" s="272"/>
      <c r="C159" s="272" t="s">
        <v>867</v>
      </c>
      <c r="D159" s="272"/>
      <c r="E159" s="354" t="s">
        <v>314</v>
      </c>
      <c r="F159" s="369">
        <v>2088.1999999999998</v>
      </c>
    </row>
    <row r="160" spans="1:6" ht="25.5">
      <c r="A160" s="272"/>
      <c r="B160" s="272"/>
      <c r="C160" s="272"/>
      <c r="D160" s="272" t="s">
        <v>769</v>
      </c>
      <c r="E160" s="354" t="s">
        <v>770</v>
      </c>
      <c r="F160" s="369">
        <v>2088.1999999999998</v>
      </c>
    </row>
    <row r="161" spans="1:6">
      <c r="A161" s="272"/>
      <c r="B161" s="272"/>
      <c r="C161" s="272"/>
      <c r="D161" s="272" t="s">
        <v>771</v>
      </c>
      <c r="E161" s="354" t="s">
        <v>772</v>
      </c>
      <c r="F161" s="369">
        <v>2088.1999999999998</v>
      </c>
    </row>
    <row r="162" spans="1:6">
      <c r="A162" s="272"/>
      <c r="B162" s="272"/>
      <c r="C162" s="272" t="s">
        <v>401</v>
      </c>
      <c r="D162" s="272"/>
      <c r="E162" s="354" t="s">
        <v>400</v>
      </c>
      <c r="F162" s="369">
        <v>4272</v>
      </c>
    </row>
    <row r="163" spans="1:6" ht="51">
      <c r="A163" s="272"/>
      <c r="B163" s="272"/>
      <c r="C163" s="272" t="s">
        <v>399</v>
      </c>
      <c r="D163" s="272"/>
      <c r="E163" s="354" t="s">
        <v>398</v>
      </c>
      <c r="F163" s="369">
        <v>4272</v>
      </c>
    </row>
    <row r="164" spans="1:6">
      <c r="A164" s="272"/>
      <c r="B164" s="272"/>
      <c r="C164" s="272"/>
      <c r="D164" s="272" t="s">
        <v>368</v>
      </c>
      <c r="E164" s="354" t="s">
        <v>367</v>
      </c>
      <c r="F164" s="369">
        <v>200</v>
      </c>
    </row>
    <row r="165" spans="1:6" ht="25.5">
      <c r="A165" s="272"/>
      <c r="B165" s="272"/>
      <c r="C165" s="272"/>
      <c r="D165" s="272" t="s">
        <v>381</v>
      </c>
      <c r="E165" s="354" t="s">
        <v>380</v>
      </c>
      <c r="F165" s="369">
        <v>200</v>
      </c>
    </row>
    <row r="166" spans="1:6" ht="25.5">
      <c r="A166" s="272"/>
      <c r="B166" s="272"/>
      <c r="C166" s="272"/>
      <c r="D166" s="272" t="s">
        <v>769</v>
      </c>
      <c r="E166" s="354" t="s">
        <v>770</v>
      </c>
      <c r="F166" s="369">
        <v>4072</v>
      </c>
    </row>
    <row r="167" spans="1:6">
      <c r="A167" s="272"/>
      <c r="B167" s="272"/>
      <c r="C167" s="272"/>
      <c r="D167" s="272" t="s">
        <v>771</v>
      </c>
      <c r="E167" s="354" t="s">
        <v>772</v>
      </c>
      <c r="F167" s="369">
        <v>3447</v>
      </c>
    </row>
    <row r="168" spans="1:6">
      <c r="A168" s="272"/>
      <c r="B168" s="272"/>
      <c r="C168" s="272"/>
      <c r="D168" s="272" t="s">
        <v>837</v>
      </c>
      <c r="E168" s="354" t="s">
        <v>838</v>
      </c>
      <c r="F168" s="369">
        <v>625</v>
      </c>
    </row>
    <row r="169" spans="1:6">
      <c r="A169" s="272"/>
      <c r="B169" s="272" t="s">
        <v>418</v>
      </c>
      <c r="C169" s="272"/>
      <c r="D169" s="272"/>
      <c r="E169" s="270" t="s">
        <v>417</v>
      </c>
      <c r="F169" s="369">
        <v>598622.6</v>
      </c>
    </row>
    <row r="170" spans="1:6" ht="12.75" customHeight="1">
      <c r="A170" s="272"/>
      <c r="B170" s="272"/>
      <c r="C170" s="272" t="s">
        <v>868</v>
      </c>
      <c r="D170" s="272"/>
      <c r="E170" s="354" t="s">
        <v>869</v>
      </c>
      <c r="F170" s="369">
        <v>80797.399999999994</v>
      </c>
    </row>
    <row r="171" spans="1:6">
      <c r="A171" s="272"/>
      <c r="B171" s="272"/>
      <c r="C171" s="272" t="s">
        <v>870</v>
      </c>
      <c r="D171" s="272"/>
      <c r="E171" s="354" t="s">
        <v>871</v>
      </c>
      <c r="F171" s="369">
        <v>2708.5</v>
      </c>
    </row>
    <row r="172" spans="1:6" ht="25.5">
      <c r="A172" s="272"/>
      <c r="B172" s="272"/>
      <c r="C172" s="272"/>
      <c r="D172" s="272" t="s">
        <v>769</v>
      </c>
      <c r="E172" s="354" t="s">
        <v>770</v>
      </c>
      <c r="F172" s="369">
        <v>2708.5</v>
      </c>
    </row>
    <row r="173" spans="1:6">
      <c r="A173" s="272"/>
      <c r="B173" s="272"/>
      <c r="C173" s="272"/>
      <c r="D173" s="272" t="s">
        <v>771</v>
      </c>
      <c r="E173" s="354" t="s">
        <v>772</v>
      </c>
      <c r="F173" s="369">
        <v>2041.3</v>
      </c>
    </row>
    <row r="174" spans="1:6">
      <c r="A174" s="272"/>
      <c r="B174" s="272"/>
      <c r="C174" s="272"/>
      <c r="D174" s="272" t="s">
        <v>837</v>
      </c>
      <c r="E174" s="354" t="s">
        <v>838</v>
      </c>
      <c r="F174" s="369">
        <v>667.2</v>
      </c>
    </row>
    <row r="175" spans="1:6">
      <c r="A175" s="272"/>
      <c r="B175" s="272"/>
      <c r="C175" s="272" t="s">
        <v>872</v>
      </c>
      <c r="D175" s="272"/>
      <c r="E175" s="354" t="s">
        <v>873</v>
      </c>
      <c r="F175" s="369">
        <v>78088.899999999994</v>
      </c>
    </row>
    <row r="176" spans="1:6" ht="25.5">
      <c r="A176" s="272"/>
      <c r="B176" s="272"/>
      <c r="C176" s="272"/>
      <c r="D176" s="272" t="s">
        <v>769</v>
      </c>
      <c r="E176" s="354" t="s">
        <v>770</v>
      </c>
      <c r="F176" s="369">
        <v>78088.899999999994</v>
      </c>
    </row>
    <row r="177" spans="1:6">
      <c r="A177" s="272"/>
      <c r="B177" s="272"/>
      <c r="C177" s="272"/>
      <c r="D177" s="272" t="s">
        <v>771</v>
      </c>
      <c r="E177" s="354" t="s">
        <v>772</v>
      </c>
      <c r="F177" s="369">
        <v>28756.3</v>
      </c>
    </row>
    <row r="178" spans="1:6">
      <c r="A178" s="272"/>
      <c r="B178" s="272"/>
      <c r="C178" s="272"/>
      <c r="D178" s="272" t="s">
        <v>837</v>
      </c>
      <c r="E178" s="354" t="s">
        <v>838</v>
      </c>
      <c r="F178" s="369">
        <v>49332.6</v>
      </c>
    </row>
    <row r="179" spans="1:6">
      <c r="A179" s="272"/>
      <c r="B179" s="272"/>
      <c r="C179" s="272" t="s">
        <v>812</v>
      </c>
      <c r="D179" s="272"/>
      <c r="E179" s="354" t="s">
        <v>813</v>
      </c>
      <c r="F179" s="369">
        <v>48267.8</v>
      </c>
    </row>
    <row r="180" spans="1:6">
      <c r="A180" s="272"/>
      <c r="B180" s="272"/>
      <c r="C180" s="272" t="s">
        <v>814</v>
      </c>
      <c r="D180" s="272"/>
      <c r="E180" s="354" t="s">
        <v>815</v>
      </c>
      <c r="F180" s="369">
        <v>48267.8</v>
      </c>
    </row>
    <row r="181" spans="1:6" ht="25.5">
      <c r="A181" s="272"/>
      <c r="B181" s="272"/>
      <c r="C181" s="272"/>
      <c r="D181" s="272" t="s">
        <v>769</v>
      </c>
      <c r="E181" s="354" t="s">
        <v>770</v>
      </c>
      <c r="F181" s="369">
        <v>48267.8</v>
      </c>
    </row>
    <row r="182" spans="1:6">
      <c r="A182" s="272"/>
      <c r="B182" s="272"/>
      <c r="C182" s="272"/>
      <c r="D182" s="272" t="s">
        <v>771</v>
      </c>
      <c r="E182" s="354" t="s">
        <v>772</v>
      </c>
      <c r="F182" s="369">
        <v>5138.3</v>
      </c>
    </row>
    <row r="183" spans="1:6">
      <c r="A183" s="272"/>
      <c r="B183" s="272"/>
      <c r="C183" s="272"/>
      <c r="D183" s="272" t="s">
        <v>837</v>
      </c>
      <c r="E183" s="354" t="s">
        <v>838</v>
      </c>
      <c r="F183" s="369">
        <v>43129.5</v>
      </c>
    </row>
    <row r="184" spans="1:6" ht="25.5">
      <c r="A184" s="272"/>
      <c r="B184" s="272"/>
      <c r="C184" s="272" t="s">
        <v>816</v>
      </c>
      <c r="D184" s="272"/>
      <c r="E184" s="354" t="s">
        <v>817</v>
      </c>
      <c r="F184" s="369">
        <v>793.5</v>
      </c>
    </row>
    <row r="185" spans="1:6" ht="25.5">
      <c r="A185" s="272"/>
      <c r="B185" s="272"/>
      <c r="C185" s="272" t="s">
        <v>818</v>
      </c>
      <c r="D185" s="272"/>
      <c r="E185" s="354" t="s">
        <v>819</v>
      </c>
      <c r="F185" s="369">
        <v>793.5</v>
      </c>
    </row>
    <row r="186" spans="1:6" ht="25.5">
      <c r="A186" s="272"/>
      <c r="B186" s="272"/>
      <c r="C186" s="272"/>
      <c r="D186" s="272" t="s">
        <v>769</v>
      </c>
      <c r="E186" s="354" t="s">
        <v>770</v>
      </c>
      <c r="F186" s="369">
        <v>793.5</v>
      </c>
    </row>
    <row r="187" spans="1:6">
      <c r="A187" s="272"/>
      <c r="B187" s="272"/>
      <c r="C187" s="272"/>
      <c r="D187" s="272" t="s">
        <v>771</v>
      </c>
      <c r="E187" s="354" t="s">
        <v>772</v>
      </c>
      <c r="F187" s="369">
        <v>247.7</v>
      </c>
    </row>
    <row r="188" spans="1:6">
      <c r="A188" s="272"/>
      <c r="B188" s="272"/>
      <c r="C188" s="272"/>
      <c r="D188" s="272" t="s">
        <v>837</v>
      </c>
      <c r="E188" s="354" t="s">
        <v>838</v>
      </c>
      <c r="F188" s="369">
        <v>545.79999999999995</v>
      </c>
    </row>
    <row r="189" spans="1:6">
      <c r="A189" s="272"/>
      <c r="B189" s="272"/>
      <c r="C189" s="272" t="s">
        <v>387</v>
      </c>
      <c r="D189" s="272"/>
      <c r="E189" s="354" t="s">
        <v>386</v>
      </c>
      <c r="F189" s="369">
        <v>462800.3</v>
      </c>
    </row>
    <row r="190" spans="1:6" ht="38.25">
      <c r="A190" s="272"/>
      <c r="B190" s="272"/>
      <c r="C190" s="272" t="s">
        <v>385</v>
      </c>
      <c r="D190" s="272"/>
      <c r="E190" s="354" t="s">
        <v>384</v>
      </c>
      <c r="F190" s="369">
        <v>13620</v>
      </c>
    </row>
    <row r="191" spans="1:6">
      <c r="A191" s="272"/>
      <c r="B191" s="272"/>
      <c r="C191" s="272" t="s">
        <v>865</v>
      </c>
      <c r="D191" s="272"/>
      <c r="E191" s="354" t="s">
        <v>866</v>
      </c>
      <c r="F191" s="369">
        <v>13620</v>
      </c>
    </row>
    <row r="192" spans="1:6" ht="25.5">
      <c r="A192" s="272"/>
      <c r="B192" s="272"/>
      <c r="C192" s="272"/>
      <c r="D192" s="272" t="s">
        <v>769</v>
      </c>
      <c r="E192" s="354" t="s">
        <v>770</v>
      </c>
      <c r="F192" s="369">
        <v>13620</v>
      </c>
    </row>
    <row r="193" spans="1:6">
      <c r="A193" s="272"/>
      <c r="B193" s="272"/>
      <c r="C193" s="272"/>
      <c r="D193" s="272" t="s">
        <v>771</v>
      </c>
      <c r="E193" s="354" t="s">
        <v>772</v>
      </c>
      <c r="F193" s="369">
        <v>5700</v>
      </c>
    </row>
    <row r="194" spans="1:6">
      <c r="A194" s="272"/>
      <c r="B194" s="272"/>
      <c r="C194" s="272"/>
      <c r="D194" s="272" t="s">
        <v>837</v>
      </c>
      <c r="E194" s="354" t="s">
        <v>838</v>
      </c>
      <c r="F194" s="369">
        <v>7920</v>
      </c>
    </row>
    <row r="195" spans="1:6" ht="25.5">
      <c r="A195" s="272"/>
      <c r="B195" s="272"/>
      <c r="C195" s="272" t="s">
        <v>773</v>
      </c>
      <c r="D195" s="272"/>
      <c r="E195" s="354" t="s">
        <v>774</v>
      </c>
      <c r="F195" s="369">
        <v>449180.3</v>
      </c>
    </row>
    <row r="196" spans="1:6" ht="51">
      <c r="A196" s="272"/>
      <c r="B196" s="272"/>
      <c r="C196" s="272" t="s">
        <v>874</v>
      </c>
      <c r="D196" s="272"/>
      <c r="E196" s="354" t="s">
        <v>875</v>
      </c>
      <c r="F196" s="369">
        <v>391987</v>
      </c>
    </row>
    <row r="197" spans="1:6" ht="25.5">
      <c r="A197" s="272"/>
      <c r="B197" s="272"/>
      <c r="C197" s="272"/>
      <c r="D197" s="272" t="s">
        <v>769</v>
      </c>
      <c r="E197" s="354" t="s">
        <v>770</v>
      </c>
      <c r="F197" s="369">
        <v>391987</v>
      </c>
    </row>
    <row r="198" spans="1:6">
      <c r="A198" s="272"/>
      <c r="B198" s="272"/>
      <c r="C198" s="272"/>
      <c r="D198" s="272">
        <v>610</v>
      </c>
      <c r="E198" s="354" t="s">
        <v>772</v>
      </c>
      <c r="F198" s="369">
        <v>391987</v>
      </c>
    </row>
    <row r="199" spans="1:6" ht="114.75">
      <c r="A199" s="272"/>
      <c r="B199" s="272"/>
      <c r="C199" s="272" t="s">
        <v>876</v>
      </c>
      <c r="D199" s="272"/>
      <c r="E199" s="354" t="s">
        <v>877</v>
      </c>
      <c r="F199" s="369">
        <v>51825.2</v>
      </c>
    </row>
    <row r="200" spans="1:6" ht="25.5">
      <c r="A200" s="272"/>
      <c r="B200" s="272"/>
      <c r="C200" s="272"/>
      <c r="D200" s="272" t="s">
        <v>769</v>
      </c>
      <c r="E200" s="354" t="s">
        <v>770</v>
      </c>
      <c r="F200" s="369">
        <v>51825.2</v>
      </c>
    </row>
    <row r="201" spans="1:6">
      <c r="A201" s="272"/>
      <c r="B201" s="272"/>
      <c r="C201" s="272"/>
      <c r="D201" s="272" t="s">
        <v>771</v>
      </c>
      <c r="E201" s="354" t="s">
        <v>772</v>
      </c>
      <c r="F201" s="369">
        <v>51825.2</v>
      </c>
    </row>
    <row r="202" spans="1:6" ht="25.5">
      <c r="A202" s="272"/>
      <c r="B202" s="272"/>
      <c r="C202" s="272" t="s">
        <v>878</v>
      </c>
      <c r="D202" s="272"/>
      <c r="E202" s="354" t="s">
        <v>879</v>
      </c>
      <c r="F202" s="369">
        <v>5368.1</v>
      </c>
    </row>
    <row r="203" spans="1:6" ht="25.5">
      <c r="A203" s="272"/>
      <c r="B203" s="272"/>
      <c r="C203" s="272"/>
      <c r="D203" s="272" t="s">
        <v>769</v>
      </c>
      <c r="E203" s="354" t="s">
        <v>770</v>
      </c>
      <c r="F203" s="369">
        <v>5368.1</v>
      </c>
    </row>
    <row r="204" spans="1:6">
      <c r="A204" s="272"/>
      <c r="B204" s="272"/>
      <c r="C204" s="272"/>
      <c r="D204" s="272">
        <v>610</v>
      </c>
      <c r="E204" s="354" t="s">
        <v>772</v>
      </c>
      <c r="F204" s="369">
        <v>5368.1</v>
      </c>
    </row>
    <row r="205" spans="1:6">
      <c r="A205" s="272"/>
      <c r="B205" s="272"/>
      <c r="C205" s="272" t="s">
        <v>799</v>
      </c>
      <c r="D205" s="272"/>
      <c r="E205" s="354" t="s">
        <v>800</v>
      </c>
      <c r="F205" s="369">
        <v>215.6</v>
      </c>
    </row>
    <row r="206" spans="1:6" ht="51">
      <c r="A206" s="272"/>
      <c r="B206" s="272"/>
      <c r="C206" s="272" t="s">
        <v>801</v>
      </c>
      <c r="D206" s="272"/>
      <c r="E206" s="354" t="s">
        <v>802</v>
      </c>
      <c r="F206" s="369">
        <v>215.6</v>
      </c>
    </row>
    <row r="207" spans="1:6" ht="25.5">
      <c r="A207" s="272"/>
      <c r="B207" s="272"/>
      <c r="C207" s="272"/>
      <c r="D207" s="272" t="s">
        <v>769</v>
      </c>
      <c r="E207" s="354" t="s">
        <v>770</v>
      </c>
      <c r="F207" s="369">
        <v>215.6</v>
      </c>
    </row>
    <row r="208" spans="1:6">
      <c r="A208" s="272"/>
      <c r="B208" s="272"/>
      <c r="C208" s="272"/>
      <c r="D208" s="272" t="s">
        <v>771</v>
      </c>
      <c r="E208" s="354" t="s">
        <v>772</v>
      </c>
      <c r="F208" s="369">
        <v>215.6</v>
      </c>
    </row>
    <row r="209" spans="1:6">
      <c r="A209" s="272"/>
      <c r="B209" s="272"/>
      <c r="C209" s="272" t="s">
        <v>401</v>
      </c>
      <c r="D209" s="272"/>
      <c r="E209" s="354" t="s">
        <v>400</v>
      </c>
      <c r="F209" s="369">
        <v>5748</v>
      </c>
    </row>
    <row r="210" spans="1:6" ht="25.5">
      <c r="A210" s="272"/>
      <c r="B210" s="272"/>
      <c r="C210" s="272" t="s">
        <v>845</v>
      </c>
      <c r="D210" s="272"/>
      <c r="E210" s="354" t="s">
        <v>709</v>
      </c>
      <c r="F210" s="369">
        <v>20</v>
      </c>
    </row>
    <row r="211" spans="1:6" ht="25.5">
      <c r="A211" s="272"/>
      <c r="B211" s="272"/>
      <c r="C211" s="272"/>
      <c r="D211" s="272" t="s">
        <v>769</v>
      </c>
      <c r="E211" s="354" t="s">
        <v>770</v>
      </c>
      <c r="F211" s="369">
        <v>20</v>
      </c>
    </row>
    <row r="212" spans="1:6">
      <c r="A212" s="272"/>
      <c r="B212" s="272"/>
      <c r="C212" s="272"/>
      <c r="D212" s="272" t="s">
        <v>837</v>
      </c>
      <c r="E212" s="354" t="s">
        <v>838</v>
      </c>
      <c r="F212" s="369">
        <v>20</v>
      </c>
    </row>
    <row r="213" spans="1:6" ht="38.25" customHeight="1">
      <c r="A213" s="272"/>
      <c r="B213" s="272"/>
      <c r="C213" s="272" t="s">
        <v>399</v>
      </c>
      <c r="D213" s="272"/>
      <c r="E213" s="354" t="s">
        <v>1094</v>
      </c>
      <c r="F213" s="369">
        <v>5728</v>
      </c>
    </row>
    <row r="214" spans="1:6" ht="25.5">
      <c r="A214" s="272"/>
      <c r="B214" s="272"/>
      <c r="C214" s="272"/>
      <c r="D214" s="272" t="s">
        <v>769</v>
      </c>
      <c r="E214" s="354" t="s">
        <v>770</v>
      </c>
      <c r="F214" s="369">
        <v>5728</v>
      </c>
    </row>
    <row r="215" spans="1:6">
      <c r="A215" s="272"/>
      <c r="B215" s="272"/>
      <c r="C215" s="272"/>
      <c r="D215" s="272" t="s">
        <v>771</v>
      </c>
      <c r="E215" s="354" t="s">
        <v>772</v>
      </c>
      <c r="F215" s="369">
        <v>2512</v>
      </c>
    </row>
    <row r="216" spans="1:6">
      <c r="A216" s="272"/>
      <c r="B216" s="272"/>
      <c r="C216" s="272"/>
      <c r="D216" s="272" t="s">
        <v>837</v>
      </c>
      <c r="E216" s="354" t="s">
        <v>838</v>
      </c>
      <c r="F216" s="369">
        <v>3216</v>
      </c>
    </row>
    <row r="217" spans="1:6">
      <c r="A217" s="272"/>
      <c r="B217" s="272" t="s">
        <v>820</v>
      </c>
      <c r="C217" s="272"/>
      <c r="D217" s="272"/>
      <c r="E217" s="270" t="s">
        <v>821</v>
      </c>
      <c r="F217" s="369">
        <v>15130.899999999998</v>
      </c>
    </row>
    <row r="218" spans="1:6">
      <c r="A218" s="272"/>
      <c r="B218" s="272"/>
      <c r="C218" s="272" t="s">
        <v>822</v>
      </c>
      <c r="D218" s="272"/>
      <c r="E218" s="354" t="s">
        <v>823</v>
      </c>
      <c r="F218" s="369">
        <v>1310.3000000000002</v>
      </c>
    </row>
    <row r="219" spans="1:6">
      <c r="A219" s="272"/>
      <c r="B219" s="272"/>
      <c r="C219" s="272" t="s">
        <v>824</v>
      </c>
      <c r="D219" s="272"/>
      <c r="E219" s="354" t="s">
        <v>825</v>
      </c>
      <c r="F219" s="369">
        <v>1310.3000000000002</v>
      </c>
    </row>
    <row r="220" spans="1:6" ht="25.5">
      <c r="A220" s="272"/>
      <c r="B220" s="272"/>
      <c r="C220" s="272"/>
      <c r="D220" s="272" t="s">
        <v>769</v>
      </c>
      <c r="E220" s="354" t="s">
        <v>770</v>
      </c>
      <c r="F220" s="369">
        <v>1310.3000000000002</v>
      </c>
    </row>
    <row r="221" spans="1:6">
      <c r="A221" s="272"/>
      <c r="B221" s="272"/>
      <c r="C221" s="272"/>
      <c r="D221" s="272" t="s">
        <v>771</v>
      </c>
      <c r="E221" s="354" t="s">
        <v>772</v>
      </c>
      <c r="F221" s="369">
        <v>514.6</v>
      </c>
    </row>
    <row r="222" spans="1:6">
      <c r="A222" s="272"/>
      <c r="B222" s="272"/>
      <c r="C222" s="272"/>
      <c r="D222" s="272" t="s">
        <v>837</v>
      </c>
      <c r="E222" s="354" t="s">
        <v>838</v>
      </c>
      <c r="F222" s="369">
        <v>795.7</v>
      </c>
    </row>
    <row r="223" spans="1:6">
      <c r="A223" s="272"/>
      <c r="B223" s="272"/>
      <c r="C223" s="272" t="s">
        <v>387</v>
      </c>
      <c r="D223" s="272"/>
      <c r="E223" s="354" t="s">
        <v>386</v>
      </c>
      <c r="F223" s="369">
        <v>13820.599999999999</v>
      </c>
    </row>
    <row r="224" spans="1:6" ht="25.5">
      <c r="A224" s="272"/>
      <c r="B224" s="272"/>
      <c r="C224" s="272" t="s">
        <v>773</v>
      </c>
      <c r="D224" s="272"/>
      <c r="E224" s="354" t="s">
        <v>774</v>
      </c>
      <c r="F224" s="369">
        <v>13820.599999999999</v>
      </c>
    </row>
    <row r="225" spans="1:6">
      <c r="A225" s="272"/>
      <c r="B225" s="272"/>
      <c r="C225" s="272" t="s">
        <v>826</v>
      </c>
      <c r="D225" s="272"/>
      <c r="E225" s="354" t="s">
        <v>304</v>
      </c>
      <c r="F225" s="369">
        <v>13820.599999999999</v>
      </c>
    </row>
    <row r="226" spans="1:6">
      <c r="A226" s="272"/>
      <c r="B226" s="272"/>
      <c r="C226" s="272"/>
      <c r="D226" s="272" t="s">
        <v>791</v>
      </c>
      <c r="E226" s="354" t="s">
        <v>792</v>
      </c>
      <c r="F226" s="369">
        <v>3385</v>
      </c>
    </row>
    <row r="227" spans="1:6">
      <c r="A227" s="272"/>
      <c r="B227" s="272"/>
      <c r="C227" s="272"/>
      <c r="D227" s="272" t="s">
        <v>793</v>
      </c>
      <c r="E227" s="354" t="s">
        <v>794</v>
      </c>
      <c r="F227" s="369">
        <v>3385</v>
      </c>
    </row>
    <row r="228" spans="1:6">
      <c r="A228" s="272"/>
      <c r="B228" s="272"/>
      <c r="C228" s="272"/>
      <c r="D228" s="272" t="s">
        <v>808</v>
      </c>
      <c r="E228" s="354" t="s">
        <v>809</v>
      </c>
      <c r="F228" s="369">
        <v>150</v>
      </c>
    </row>
    <row r="229" spans="1:6" ht="25.5">
      <c r="A229" s="272"/>
      <c r="B229" s="272"/>
      <c r="C229" s="272"/>
      <c r="D229" s="272" t="s">
        <v>880</v>
      </c>
      <c r="E229" s="354" t="s">
        <v>881</v>
      </c>
      <c r="F229" s="369">
        <v>150</v>
      </c>
    </row>
    <row r="230" spans="1:6" ht="25.5">
      <c r="A230" s="272"/>
      <c r="B230" s="272"/>
      <c r="C230" s="272"/>
      <c r="D230" s="272" t="s">
        <v>769</v>
      </c>
      <c r="E230" s="354" t="s">
        <v>770</v>
      </c>
      <c r="F230" s="369">
        <v>7825.5999999999995</v>
      </c>
    </row>
    <row r="231" spans="1:6">
      <c r="A231" s="272"/>
      <c r="B231" s="272"/>
      <c r="C231" s="272"/>
      <c r="D231" s="272" t="s">
        <v>771</v>
      </c>
      <c r="E231" s="354" t="s">
        <v>772</v>
      </c>
      <c r="F231" s="369">
        <v>2199.6999999999998</v>
      </c>
    </row>
    <row r="232" spans="1:6">
      <c r="A232" s="272"/>
      <c r="B232" s="272"/>
      <c r="C232" s="272"/>
      <c r="D232" s="272" t="s">
        <v>837</v>
      </c>
      <c r="E232" s="354" t="s">
        <v>838</v>
      </c>
      <c r="F232" s="369">
        <v>5625.9</v>
      </c>
    </row>
    <row r="233" spans="1:6">
      <c r="A233" s="272"/>
      <c r="B233" s="272"/>
      <c r="C233" s="272"/>
      <c r="D233" s="272" t="s">
        <v>795</v>
      </c>
      <c r="E233" s="354" t="s">
        <v>796</v>
      </c>
      <c r="F233" s="369">
        <v>2460</v>
      </c>
    </row>
    <row r="234" spans="1:6" ht="25.5">
      <c r="A234" s="272"/>
      <c r="B234" s="272"/>
      <c r="C234" s="272"/>
      <c r="D234" s="272" t="s">
        <v>882</v>
      </c>
      <c r="E234" s="354" t="s">
        <v>883</v>
      </c>
      <c r="F234" s="369">
        <v>2460</v>
      </c>
    </row>
    <row r="235" spans="1:6">
      <c r="A235" s="272"/>
      <c r="B235" s="272" t="s">
        <v>884</v>
      </c>
      <c r="C235" s="272"/>
      <c r="D235" s="272"/>
      <c r="E235" s="270" t="s">
        <v>885</v>
      </c>
      <c r="F235" s="369">
        <v>34865.800000000003</v>
      </c>
    </row>
    <row r="236" spans="1:6">
      <c r="A236" s="272"/>
      <c r="B236" s="272"/>
      <c r="C236" s="272" t="s">
        <v>783</v>
      </c>
      <c r="D236" s="272"/>
      <c r="E236" s="354" t="s">
        <v>784</v>
      </c>
      <c r="F236" s="369">
        <v>7697.9</v>
      </c>
    </row>
    <row r="237" spans="1:6">
      <c r="A237" s="272"/>
      <c r="B237" s="272"/>
      <c r="C237" s="272" t="s">
        <v>785</v>
      </c>
      <c r="D237" s="272"/>
      <c r="E237" s="354" t="s">
        <v>786</v>
      </c>
      <c r="F237" s="369">
        <v>7697.9</v>
      </c>
    </row>
    <row r="238" spans="1:6" ht="25.5">
      <c r="A238" s="272"/>
      <c r="B238" s="272"/>
      <c r="C238" s="272"/>
      <c r="D238" s="272" t="s">
        <v>787</v>
      </c>
      <c r="E238" s="354" t="s">
        <v>788</v>
      </c>
      <c r="F238" s="369">
        <v>6694</v>
      </c>
    </row>
    <row r="239" spans="1:6">
      <c r="A239" s="272"/>
      <c r="B239" s="272"/>
      <c r="C239" s="272"/>
      <c r="D239" s="272" t="s">
        <v>789</v>
      </c>
      <c r="E239" s="354" t="s">
        <v>790</v>
      </c>
      <c r="F239" s="369">
        <v>6694</v>
      </c>
    </row>
    <row r="240" spans="1:6">
      <c r="A240" s="272"/>
      <c r="B240" s="272"/>
      <c r="C240" s="272"/>
      <c r="D240" s="272" t="s">
        <v>791</v>
      </c>
      <c r="E240" s="354" t="s">
        <v>792</v>
      </c>
      <c r="F240" s="369">
        <v>983.4</v>
      </c>
    </row>
    <row r="241" spans="1:6">
      <c r="A241" s="272"/>
      <c r="B241" s="272"/>
      <c r="C241" s="272"/>
      <c r="D241" s="272" t="s">
        <v>793</v>
      </c>
      <c r="E241" s="354" t="s">
        <v>794</v>
      </c>
      <c r="F241" s="369">
        <v>983.4</v>
      </c>
    </row>
    <row r="242" spans="1:6">
      <c r="A242" s="272"/>
      <c r="B242" s="272"/>
      <c r="C242" s="272"/>
      <c r="D242" s="272" t="s">
        <v>795</v>
      </c>
      <c r="E242" s="354" t="s">
        <v>796</v>
      </c>
      <c r="F242" s="369">
        <v>20.5</v>
      </c>
    </row>
    <row r="243" spans="1:6" ht="25.5">
      <c r="A243" s="272"/>
      <c r="B243" s="272"/>
      <c r="C243" s="272"/>
      <c r="D243" s="272" t="s">
        <v>797</v>
      </c>
      <c r="E243" s="354" t="s">
        <v>798</v>
      </c>
      <c r="F243" s="369">
        <v>20.5</v>
      </c>
    </row>
    <row r="244" spans="1:6" ht="25.5">
      <c r="A244" s="272"/>
      <c r="B244" s="272"/>
      <c r="C244" s="272" t="s">
        <v>886</v>
      </c>
      <c r="D244" s="272"/>
      <c r="E244" s="354" t="s">
        <v>887</v>
      </c>
      <c r="F244" s="369">
        <v>4565.7</v>
      </c>
    </row>
    <row r="245" spans="1:6" ht="25.5">
      <c r="A245" s="272"/>
      <c r="B245" s="272"/>
      <c r="C245" s="272" t="s">
        <v>888</v>
      </c>
      <c r="D245" s="272"/>
      <c r="E245" s="354" t="s">
        <v>853</v>
      </c>
      <c r="F245" s="369">
        <v>4565.7</v>
      </c>
    </row>
    <row r="246" spans="1:6" ht="25.5">
      <c r="A246" s="272"/>
      <c r="B246" s="272"/>
      <c r="C246" s="272"/>
      <c r="D246" s="272" t="s">
        <v>769</v>
      </c>
      <c r="E246" s="354" t="s">
        <v>770</v>
      </c>
      <c r="F246" s="369">
        <v>4565.7</v>
      </c>
    </row>
    <row r="247" spans="1:6">
      <c r="A247" s="272"/>
      <c r="B247" s="272"/>
      <c r="C247" s="272"/>
      <c r="D247" s="272" t="s">
        <v>771</v>
      </c>
      <c r="E247" s="354" t="s">
        <v>772</v>
      </c>
      <c r="F247" s="369">
        <v>4565.7</v>
      </c>
    </row>
    <row r="248" spans="1:6">
      <c r="A248" s="272"/>
      <c r="B248" s="272"/>
      <c r="C248" s="272" t="s">
        <v>889</v>
      </c>
      <c r="D248" s="272"/>
      <c r="E248" s="354" t="s">
        <v>890</v>
      </c>
      <c r="F248" s="369">
        <v>140</v>
      </c>
    </row>
    <row r="249" spans="1:6">
      <c r="A249" s="272"/>
      <c r="B249" s="272"/>
      <c r="C249" s="272" t="s">
        <v>891</v>
      </c>
      <c r="D249" s="272"/>
      <c r="E249" s="354" t="s">
        <v>892</v>
      </c>
      <c r="F249" s="369">
        <v>140</v>
      </c>
    </row>
    <row r="250" spans="1:6">
      <c r="A250" s="272"/>
      <c r="B250" s="272"/>
      <c r="C250" s="272"/>
      <c r="D250" s="272" t="s">
        <v>791</v>
      </c>
      <c r="E250" s="354" t="s">
        <v>792</v>
      </c>
      <c r="F250" s="369">
        <v>140</v>
      </c>
    </row>
    <row r="251" spans="1:6">
      <c r="A251" s="272"/>
      <c r="B251" s="272"/>
      <c r="C251" s="272"/>
      <c r="D251" s="272" t="s">
        <v>793</v>
      </c>
      <c r="E251" s="354" t="s">
        <v>794</v>
      </c>
      <c r="F251" s="369">
        <v>140</v>
      </c>
    </row>
    <row r="252" spans="1:6" ht="51">
      <c r="A252" s="272"/>
      <c r="B252" s="272"/>
      <c r="C252" s="272" t="s">
        <v>850</v>
      </c>
      <c r="D252" s="272"/>
      <c r="E252" s="354" t="s">
        <v>851</v>
      </c>
      <c r="F252" s="369">
        <v>22208.2</v>
      </c>
    </row>
    <row r="253" spans="1:6" ht="25.5">
      <c r="A253" s="272"/>
      <c r="B253" s="272"/>
      <c r="C253" s="272" t="s">
        <v>852</v>
      </c>
      <c r="D253" s="272"/>
      <c r="E253" s="354" t="s">
        <v>853</v>
      </c>
      <c r="F253" s="369">
        <v>22208.2</v>
      </c>
    </row>
    <row r="254" spans="1:6" ht="25.5">
      <c r="A254" s="272"/>
      <c r="B254" s="272"/>
      <c r="C254" s="272"/>
      <c r="D254" s="272" t="s">
        <v>769</v>
      </c>
      <c r="E254" s="354" t="s">
        <v>770</v>
      </c>
      <c r="F254" s="369">
        <v>22208.2</v>
      </c>
    </row>
    <row r="255" spans="1:6">
      <c r="A255" s="272"/>
      <c r="B255" s="272"/>
      <c r="C255" s="272"/>
      <c r="D255" s="272" t="s">
        <v>771</v>
      </c>
      <c r="E255" s="354" t="s">
        <v>772</v>
      </c>
      <c r="F255" s="369">
        <v>22208.2</v>
      </c>
    </row>
    <row r="256" spans="1:6" ht="25.5">
      <c r="A256" s="272"/>
      <c r="B256" s="272"/>
      <c r="C256" s="272" t="s">
        <v>816</v>
      </c>
      <c r="D256" s="272"/>
      <c r="E256" s="354" t="s">
        <v>817</v>
      </c>
      <c r="F256" s="369">
        <v>117.9</v>
      </c>
    </row>
    <row r="257" spans="1:6" ht="25.5">
      <c r="A257" s="272"/>
      <c r="B257" s="272"/>
      <c r="C257" s="272" t="s">
        <v>818</v>
      </c>
      <c r="D257" s="272"/>
      <c r="E257" s="354" t="s">
        <v>819</v>
      </c>
      <c r="F257" s="369">
        <v>117.9</v>
      </c>
    </row>
    <row r="258" spans="1:6" ht="25.5">
      <c r="A258" s="272"/>
      <c r="B258" s="272"/>
      <c r="C258" s="272"/>
      <c r="D258" s="272" t="s">
        <v>769</v>
      </c>
      <c r="E258" s="354" t="s">
        <v>770</v>
      </c>
      <c r="F258" s="369">
        <v>117.9</v>
      </c>
    </row>
    <row r="259" spans="1:6">
      <c r="A259" s="272"/>
      <c r="B259" s="272"/>
      <c r="C259" s="272"/>
      <c r="D259" s="272" t="s">
        <v>771</v>
      </c>
      <c r="E259" s="354" t="s">
        <v>772</v>
      </c>
      <c r="F259" s="369">
        <v>117.9</v>
      </c>
    </row>
    <row r="260" spans="1:6">
      <c r="A260" s="272"/>
      <c r="B260" s="272"/>
      <c r="C260" s="272" t="s">
        <v>799</v>
      </c>
      <c r="D260" s="272"/>
      <c r="E260" s="354" t="s">
        <v>800</v>
      </c>
      <c r="F260" s="369">
        <v>106.5</v>
      </c>
    </row>
    <row r="261" spans="1:6" ht="51">
      <c r="A261" s="272"/>
      <c r="B261" s="272"/>
      <c r="C261" s="272" t="s">
        <v>801</v>
      </c>
      <c r="D261" s="272"/>
      <c r="E261" s="354" t="s">
        <v>802</v>
      </c>
      <c r="F261" s="369">
        <v>106.5</v>
      </c>
    </row>
    <row r="262" spans="1:6" ht="25.5">
      <c r="A262" s="272"/>
      <c r="B262" s="272"/>
      <c r="C262" s="272"/>
      <c r="D262" s="272" t="s">
        <v>769</v>
      </c>
      <c r="E262" s="354" t="s">
        <v>770</v>
      </c>
      <c r="F262" s="369">
        <v>106.5</v>
      </c>
    </row>
    <row r="263" spans="1:6">
      <c r="A263" s="272"/>
      <c r="B263" s="272"/>
      <c r="C263" s="272"/>
      <c r="D263" s="272" t="s">
        <v>771</v>
      </c>
      <c r="E263" s="354" t="s">
        <v>772</v>
      </c>
      <c r="F263" s="369">
        <v>106.5</v>
      </c>
    </row>
    <row r="264" spans="1:6">
      <c r="A264" s="272"/>
      <c r="B264" s="272"/>
      <c r="C264" s="272" t="s">
        <v>401</v>
      </c>
      <c r="D264" s="272"/>
      <c r="E264" s="354" t="s">
        <v>400</v>
      </c>
      <c r="F264" s="369">
        <v>29.6</v>
      </c>
    </row>
    <row r="265" spans="1:6" ht="38.25">
      <c r="A265" s="272"/>
      <c r="B265" s="272"/>
      <c r="C265" s="272" t="s">
        <v>803</v>
      </c>
      <c r="D265" s="272"/>
      <c r="E265" s="354" t="s">
        <v>804</v>
      </c>
      <c r="F265" s="369">
        <v>29.6</v>
      </c>
    </row>
    <row r="266" spans="1:6" ht="25.5">
      <c r="A266" s="272"/>
      <c r="B266" s="272"/>
      <c r="C266" s="272"/>
      <c r="D266" s="272" t="s">
        <v>787</v>
      </c>
      <c r="E266" s="354" t="s">
        <v>788</v>
      </c>
      <c r="F266" s="369">
        <v>29.6</v>
      </c>
    </row>
    <row r="267" spans="1:6">
      <c r="A267" s="272"/>
      <c r="B267" s="272"/>
      <c r="C267" s="272"/>
      <c r="D267" s="272" t="s">
        <v>789</v>
      </c>
      <c r="E267" s="354" t="s">
        <v>790</v>
      </c>
      <c r="F267" s="369">
        <v>29.6</v>
      </c>
    </row>
    <row r="268" spans="1:6">
      <c r="A268" s="272"/>
      <c r="B268" s="272" t="s">
        <v>378</v>
      </c>
      <c r="C268" s="272"/>
      <c r="D268" s="272"/>
      <c r="E268" s="354" t="s">
        <v>377</v>
      </c>
      <c r="F268" s="369">
        <v>112895.09999999998</v>
      </c>
    </row>
    <row r="269" spans="1:6">
      <c r="A269" s="272"/>
      <c r="B269" s="272" t="s">
        <v>515</v>
      </c>
      <c r="C269" s="272"/>
      <c r="D269" s="272"/>
      <c r="E269" s="270" t="s">
        <v>805</v>
      </c>
      <c r="F269" s="369">
        <v>87741.39999999998</v>
      </c>
    </row>
    <row r="270" spans="1:6" ht="38.25">
      <c r="A270" s="272"/>
      <c r="B270" s="272"/>
      <c r="C270" s="272" t="s">
        <v>895</v>
      </c>
      <c r="D270" s="272"/>
      <c r="E270" s="354" t="s">
        <v>896</v>
      </c>
      <c r="F270" s="369">
        <v>40852.400000000001</v>
      </c>
    </row>
    <row r="271" spans="1:6">
      <c r="A271" s="272"/>
      <c r="B271" s="272"/>
      <c r="C271" s="272"/>
      <c r="D271" s="272" t="s">
        <v>791</v>
      </c>
      <c r="E271" s="354" t="s">
        <v>792</v>
      </c>
      <c r="F271" s="369">
        <v>352.4</v>
      </c>
    </row>
    <row r="272" spans="1:6">
      <c r="A272" s="272"/>
      <c r="B272" s="272"/>
      <c r="C272" s="272"/>
      <c r="D272" s="272" t="s">
        <v>793</v>
      </c>
      <c r="E272" s="354" t="s">
        <v>794</v>
      </c>
      <c r="F272" s="369">
        <v>352.4</v>
      </c>
    </row>
    <row r="273" spans="1:6">
      <c r="A273" s="272"/>
      <c r="B273" s="272"/>
      <c r="C273" s="272"/>
      <c r="D273" s="272" t="s">
        <v>808</v>
      </c>
      <c r="E273" s="354" t="s">
        <v>809</v>
      </c>
      <c r="F273" s="369">
        <v>40500</v>
      </c>
    </row>
    <row r="274" spans="1:6">
      <c r="A274" s="272"/>
      <c r="B274" s="272"/>
      <c r="C274" s="272"/>
      <c r="D274" s="272" t="s">
        <v>810</v>
      </c>
      <c r="E274" s="354" t="s">
        <v>811</v>
      </c>
      <c r="F274" s="369">
        <v>40500</v>
      </c>
    </row>
    <row r="275" spans="1:6">
      <c r="A275" s="272"/>
      <c r="B275" s="272"/>
      <c r="C275" s="272" t="s">
        <v>374</v>
      </c>
      <c r="D275" s="272"/>
      <c r="E275" s="354" t="s">
        <v>373</v>
      </c>
      <c r="F275" s="369">
        <v>46371.799999999988</v>
      </c>
    </row>
    <row r="276" spans="1:6" ht="63.75">
      <c r="A276" s="272"/>
      <c r="B276" s="272"/>
      <c r="C276" s="272" t="s">
        <v>897</v>
      </c>
      <c r="D276" s="272"/>
      <c r="E276" s="354" t="s">
        <v>898</v>
      </c>
      <c r="F276" s="369">
        <v>10070.200000000001</v>
      </c>
    </row>
    <row r="277" spans="1:6">
      <c r="A277" s="272"/>
      <c r="B277" s="272"/>
      <c r="C277" s="272"/>
      <c r="D277" s="272" t="s">
        <v>808</v>
      </c>
      <c r="E277" s="354" t="s">
        <v>809</v>
      </c>
      <c r="F277" s="369">
        <v>10070.200000000001</v>
      </c>
    </row>
    <row r="278" spans="1:6">
      <c r="A278" s="272"/>
      <c r="B278" s="272"/>
      <c r="C278" s="272"/>
      <c r="D278" s="272" t="s">
        <v>810</v>
      </c>
      <c r="E278" s="354" t="s">
        <v>811</v>
      </c>
      <c r="F278" s="369">
        <v>10070.200000000001</v>
      </c>
    </row>
    <row r="279" spans="1:6" ht="25.5">
      <c r="A279" s="272"/>
      <c r="B279" s="272"/>
      <c r="C279" s="272" t="s">
        <v>899</v>
      </c>
      <c r="D279" s="272"/>
      <c r="E279" s="354" t="s">
        <v>900</v>
      </c>
      <c r="F279" s="369">
        <v>33311.399999999994</v>
      </c>
    </row>
    <row r="280" spans="1:6" ht="25.5">
      <c r="A280" s="272"/>
      <c r="B280" s="272"/>
      <c r="C280" s="272" t="s">
        <v>901</v>
      </c>
      <c r="D280" s="272"/>
      <c r="E280" s="354" t="s">
        <v>324</v>
      </c>
      <c r="F280" s="369">
        <v>8781.7999999999993</v>
      </c>
    </row>
    <row r="281" spans="1:6" ht="25.5">
      <c r="A281" s="272"/>
      <c r="B281" s="272"/>
      <c r="C281" s="272"/>
      <c r="D281" s="272" t="s">
        <v>769</v>
      </c>
      <c r="E281" s="354" t="s">
        <v>770</v>
      </c>
      <c r="F281" s="369">
        <v>8781.7999999999993</v>
      </c>
    </row>
    <row r="282" spans="1:6">
      <c r="A282" s="272"/>
      <c r="B282" s="272"/>
      <c r="C282" s="272"/>
      <c r="D282" s="272">
        <v>610</v>
      </c>
      <c r="E282" s="354" t="s">
        <v>772</v>
      </c>
      <c r="F282" s="369">
        <v>8781.7999999999993</v>
      </c>
    </row>
    <row r="283" spans="1:6" ht="25.5">
      <c r="A283" s="272"/>
      <c r="B283" s="272"/>
      <c r="C283" s="272" t="s">
        <v>902</v>
      </c>
      <c r="D283" s="272"/>
      <c r="E283" s="354" t="s">
        <v>322</v>
      </c>
      <c r="F283" s="369">
        <v>24529.599999999999</v>
      </c>
    </row>
    <row r="284" spans="1:6" ht="25.5">
      <c r="A284" s="272"/>
      <c r="B284" s="272"/>
      <c r="C284" s="272"/>
      <c r="D284" s="272" t="s">
        <v>769</v>
      </c>
      <c r="E284" s="354" t="s">
        <v>770</v>
      </c>
      <c r="F284" s="369">
        <v>24529.599999999999</v>
      </c>
    </row>
    <row r="285" spans="1:6">
      <c r="A285" s="272"/>
      <c r="B285" s="272"/>
      <c r="C285" s="272"/>
      <c r="D285" s="272">
        <v>610</v>
      </c>
      <c r="E285" s="354" t="s">
        <v>772</v>
      </c>
      <c r="F285" s="369">
        <v>24529.599999999999</v>
      </c>
    </row>
    <row r="286" spans="1:6" ht="50.25" customHeight="1">
      <c r="A286" s="272"/>
      <c r="B286" s="272"/>
      <c r="C286" s="272" t="s">
        <v>903</v>
      </c>
      <c r="D286" s="272"/>
      <c r="E286" s="354" t="s">
        <v>904</v>
      </c>
      <c r="F286" s="369">
        <v>2603.6999999999998</v>
      </c>
    </row>
    <row r="287" spans="1:6" ht="25.5">
      <c r="A287" s="272"/>
      <c r="B287" s="272"/>
      <c r="C287" s="272" t="s">
        <v>905</v>
      </c>
      <c r="D287" s="272"/>
      <c r="E287" s="354" t="s">
        <v>320</v>
      </c>
      <c r="F287" s="369">
        <v>2603.6999999999998</v>
      </c>
    </row>
    <row r="288" spans="1:6">
      <c r="A288" s="272"/>
      <c r="B288" s="272"/>
      <c r="C288" s="272"/>
      <c r="D288" s="272" t="s">
        <v>808</v>
      </c>
      <c r="E288" s="354" t="s">
        <v>809</v>
      </c>
      <c r="F288" s="369">
        <v>2603.6999999999998</v>
      </c>
    </row>
    <row r="289" spans="1:6">
      <c r="A289" s="272"/>
      <c r="B289" s="272"/>
      <c r="C289" s="272"/>
      <c r="D289" s="272" t="s">
        <v>906</v>
      </c>
      <c r="E289" s="354" t="s">
        <v>907</v>
      </c>
      <c r="F289" s="369">
        <v>2603.6999999999998</v>
      </c>
    </row>
    <row r="290" spans="1:6">
      <c r="A290" s="272"/>
      <c r="B290" s="272"/>
      <c r="C290" s="272" t="s">
        <v>908</v>
      </c>
      <c r="D290" s="272"/>
      <c r="E290" s="354" t="s">
        <v>909</v>
      </c>
      <c r="F290" s="369">
        <v>194.9</v>
      </c>
    </row>
    <row r="291" spans="1:6" ht="51">
      <c r="A291" s="272"/>
      <c r="B291" s="272"/>
      <c r="C291" s="272" t="s">
        <v>910</v>
      </c>
      <c r="D291" s="272"/>
      <c r="E291" s="354" t="s">
        <v>911</v>
      </c>
      <c r="F291" s="369">
        <v>194.9</v>
      </c>
    </row>
    <row r="292" spans="1:6">
      <c r="A292" s="272"/>
      <c r="B292" s="272"/>
      <c r="C292" s="272"/>
      <c r="D292" s="272" t="s">
        <v>808</v>
      </c>
      <c r="E292" s="354" t="s">
        <v>809</v>
      </c>
      <c r="F292" s="369">
        <v>194.9</v>
      </c>
    </row>
    <row r="293" spans="1:6" ht="25.5">
      <c r="A293" s="272"/>
      <c r="B293" s="272"/>
      <c r="C293" s="272"/>
      <c r="D293" s="272" t="s">
        <v>912</v>
      </c>
      <c r="E293" s="354" t="s">
        <v>913</v>
      </c>
      <c r="F293" s="369">
        <v>194.9</v>
      </c>
    </row>
    <row r="294" spans="1:6">
      <c r="A294" s="272"/>
      <c r="B294" s="272"/>
      <c r="C294" s="272" t="s">
        <v>914</v>
      </c>
      <c r="D294" s="272"/>
      <c r="E294" s="354" t="s">
        <v>915</v>
      </c>
      <c r="F294" s="369">
        <v>191.6</v>
      </c>
    </row>
    <row r="295" spans="1:6" ht="38.25">
      <c r="A295" s="272"/>
      <c r="B295" s="272"/>
      <c r="C295" s="272" t="s">
        <v>916</v>
      </c>
      <c r="D295" s="272"/>
      <c r="E295" s="354" t="s">
        <v>917</v>
      </c>
      <c r="F295" s="369">
        <v>113.5</v>
      </c>
    </row>
    <row r="296" spans="1:6">
      <c r="A296" s="272"/>
      <c r="B296" s="272"/>
      <c r="C296" s="272"/>
      <c r="D296" s="272" t="s">
        <v>808</v>
      </c>
      <c r="E296" s="354" t="s">
        <v>809</v>
      </c>
      <c r="F296" s="369">
        <v>113.5</v>
      </c>
    </row>
    <row r="297" spans="1:6">
      <c r="A297" s="272"/>
      <c r="B297" s="272"/>
      <c r="C297" s="272"/>
      <c r="D297" s="272" t="s">
        <v>810</v>
      </c>
      <c r="E297" s="354" t="s">
        <v>811</v>
      </c>
      <c r="F297" s="369">
        <v>113.5</v>
      </c>
    </row>
    <row r="298" spans="1:6" ht="38.25">
      <c r="A298" s="272"/>
      <c r="B298" s="272"/>
      <c r="C298" s="272" t="s">
        <v>918</v>
      </c>
      <c r="D298" s="272"/>
      <c r="E298" s="354" t="s">
        <v>919</v>
      </c>
      <c r="F298" s="369">
        <v>6.1</v>
      </c>
    </row>
    <row r="299" spans="1:6">
      <c r="A299" s="272"/>
      <c r="B299" s="272"/>
      <c r="C299" s="272"/>
      <c r="D299" s="272" t="s">
        <v>808</v>
      </c>
      <c r="E299" s="354" t="s">
        <v>809</v>
      </c>
      <c r="F299" s="369">
        <v>6.1</v>
      </c>
    </row>
    <row r="300" spans="1:6">
      <c r="A300" s="272"/>
      <c r="B300" s="272"/>
      <c r="C300" s="272"/>
      <c r="D300" s="272" t="s">
        <v>810</v>
      </c>
      <c r="E300" s="354" t="s">
        <v>811</v>
      </c>
      <c r="F300" s="369">
        <v>6.1</v>
      </c>
    </row>
    <row r="301" spans="1:6" ht="25.5">
      <c r="A301" s="272"/>
      <c r="B301" s="272"/>
      <c r="C301" s="272" t="s">
        <v>920</v>
      </c>
      <c r="D301" s="272"/>
      <c r="E301" s="354" t="s">
        <v>921</v>
      </c>
      <c r="F301" s="369">
        <v>72</v>
      </c>
    </row>
    <row r="302" spans="1:6">
      <c r="A302" s="272"/>
      <c r="B302" s="272"/>
      <c r="C302" s="272"/>
      <c r="D302" s="272" t="s">
        <v>808</v>
      </c>
      <c r="E302" s="354" t="s">
        <v>809</v>
      </c>
      <c r="F302" s="369">
        <v>72</v>
      </c>
    </row>
    <row r="303" spans="1:6">
      <c r="A303" s="272"/>
      <c r="B303" s="272"/>
      <c r="C303" s="272"/>
      <c r="D303" s="272" t="s">
        <v>810</v>
      </c>
      <c r="E303" s="354" t="s">
        <v>811</v>
      </c>
      <c r="F303" s="369">
        <v>72</v>
      </c>
    </row>
    <row r="304" spans="1:6" ht="25.5">
      <c r="A304" s="272"/>
      <c r="B304" s="272"/>
      <c r="C304" s="272" t="s">
        <v>816</v>
      </c>
      <c r="D304" s="272"/>
      <c r="E304" s="354" t="s">
        <v>854</v>
      </c>
      <c r="F304" s="369">
        <v>517.20000000000005</v>
      </c>
    </row>
    <row r="305" spans="1:6" ht="25.5">
      <c r="A305" s="272"/>
      <c r="B305" s="272"/>
      <c r="C305" s="272" t="s">
        <v>855</v>
      </c>
      <c r="D305" s="272"/>
      <c r="E305" s="354" t="s">
        <v>856</v>
      </c>
      <c r="F305" s="369">
        <v>517.20000000000005</v>
      </c>
    </row>
    <row r="306" spans="1:6">
      <c r="A306" s="272"/>
      <c r="B306" s="272"/>
      <c r="C306" s="272"/>
      <c r="D306" s="272" t="s">
        <v>808</v>
      </c>
      <c r="E306" s="354" t="s">
        <v>809</v>
      </c>
      <c r="F306" s="369">
        <v>517.20000000000005</v>
      </c>
    </row>
    <row r="307" spans="1:6">
      <c r="A307" s="272"/>
      <c r="B307" s="272"/>
      <c r="C307" s="272"/>
      <c r="D307" s="272" t="s">
        <v>810</v>
      </c>
      <c r="E307" s="354" t="s">
        <v>811</v>
      </c>
      <c r="F307" s="369">
        <v>517.20000000000005</v>
      </c>
    </row>
    <row r="308" spans="1:6">
      <c r="A308" s="272"/>
      <c r="B308" s="272" t="s">
        <v>376</v>
      </c>
      <c r="C308" s="272"/>
      <c r="D308" s="272"/>
      <c r="E308" s="270" t="s">
        <v>375</v>
      </c>
      <c r="F308" s="369">
        <v>25153.7</v>
      </c>
    </row>
    <row r="309" spans="1:6">
      <c r="A309" s="272"/>
      <c r="B309" s="272"/>
      <c r="C309" s="272" t="s">
        <v>387</v>
      </c>
      <c r="D309" s="272"/>
      <c r="E309" s="354" t="s">
        <v>386</v>
      </c>
      <c r="F309" s="369">
        <v>25153.7</v>
      </c>
    </row>
    <row r="310" spans="1:6" ht="25.5">
      <c r="A310" s="272"/>
      <c r="B310" s="272"/>
      <c r="C310" s="272" t="s">
        <v>773</v>
      </c>
      <c r="D310" s="272"/>
      <c r="E310" s="354" t="s">
        <v>774</v>
      </c>
      <c r="F310" s="369">
        <v>25153.7</v>
      </c>
    </row>
    <row r="311" spans="1:6" ht="63.75">
      <c r="A311" s="272"/>
      <c r="B311" s="272"/>
      <c r="C311" s="272" t="s">
        <v>893</v>
      </c>
      <c r="D311" s="272"/>
      <c r="E311" s="354" t="s">
        <v>894</v>
      </c>
      <c r="F311" s="369">
        <v>25153.7</v>
      </c>
    </row>
    <row r="312" spans="1:6">
      <c r="A312" s="272"/>
      <c r="B312" s="272"/>
      <c r="C312" s="272"/>
      <c r="D312" s="272" t="s">
        <v>808</v>
      </c>
      <c r="E312" s="354" t="s">
        <v>809</v>
      </c>
      <c r="F312" s="369">
        <v>25153.7</v>
      </c>
    </row>
    <row r="313" spans="1:6">
      <c r="A313" s="272"/>
      <c r="B313" s="272"/>
      <c r="C313" s="272"/>
      <c r="D313" s="272" t="s">
        <v>810</v>
      </c>
      <c r="E313" s="354" t="s">
        <v>811</v>
      </c>
      <c r="F313" s="369">
        <v>25153.7</v>
      </c>
    </row>
    <row r="314" spans="1:6" s="351" customFormat="1" ht="38.25">
      <c r="A314" s="413">
        <v>904</v>
      </c>
      <c r="B314" s="413"/>
      <c r="C314" s="413"/>
      <c r="D314" s="413"/>
      <c r="E314" s="412" t="s">
        <v>1120</v>
      </c>
      <c r="F314" s="360">
        <v>44201.099999999984</v>
      </c>
    </row>
    <row r="315" spans="1:6">
      <c r="A315" s="272"/>
      <c r="B315" s="272" t="s">
        <v>407</v>
      </c>
      <c r="C315" s="272"/>
      <c r="D315" s="272"/>
      <c r="E315" s="354" t="s">
        <v>406</v>
      </c>
      <c r="F315" s="369">
        <v>43133.099999999984</v>
      </c>
    </row>
    <row r="316" spans="1:6">
      <c r="A316" s="272"/>
      <c r="B316" s="272" t="s">
        <v>820</v>
      </c>
      <c r="C316" s="272"/>
      <c r="D316" s="272"/>
      <c r="E316" s="270" t="s">
        <v>821</v>
      </c>
      <c r="F316" s="369">
        <v>43133.099999999984</v>
      </c>
    </row>
    <row r="317" spans="1:6">
      <c r="A317" s="272"/>
      <c r="B317" s="272"/>
      <c r="C317" s="272" t="s">
        <v>783</v>
      </c>
      <c r="D317" s="272"/>
      <c r="E317" s="354" t="s">
        <v>784</v>
      </c>
      <c r="F317" s="369">
        <v>5262.7</v>
      </c>
    </row>
    <row r="318" spans="1:6">
      <c r="A318" s="272"/>
      <c r="B318" s="272"/>
      <c r="C318" s="272" t="s">
        <v>785</v>
      </c>
      <c r="D318" s="272"/>
      <c r="E318" s="354" t="s">
        <v>786</v>
      </c>
      <c r="F318" s="369">
        <v>5262.7</v>
      </c>
    </row>
    <row r="319" spans="1:6" ht="25.5">
      <c r="A319" s="272"/>
      <c r="B319" s="272"/>
      <c r="C319" s="272"/>
      <c r="D319" s="272" t="s">
        <v>787</v>
      </c>
      <c r="E319" s="354" t="s">
        <v>788</v>
      </c>
      <c r="F319" s="369">
        <v>4765</v>
      </c>
    </row>
    <row r="320" spans="1:6">
      <c r="A320" s="272"/>
      <c r="B320" s="272"/>
      <c r="C320" s="272"/>
      <c r="D320" s="272" t="s">
        <v>789</v>
      </c>
      <c r="E320" s="354" t="s">
        <v>790</v>
      </c>
      <c r="F320" s="369">
        <v>4765</v>
      </c>
    </row>
    <row r="321" spans="1:6">
      <c r="A321" s="272"/>
      <c r="B321" s="272"/>
      <c r="C321" s="272"/>
      <c r="D321" s="272" t="s">
        <v>791</v>
      </c>
      <c r="E321" s="354" t="s">
        <v>792</v>
      </c>
      <c r="F321" s="369">
        <v>470.32</v>
      </c>
    </row>
    <row r="322" spans="1:6">
      <c r="A322" s="272"/>
      <c r="B322" s="272"/>
      <c r="C322" s="272"/>
      <c r="D322" s="272" t="s">
        <v>793</v>
      </c>
      <c r="E322" s="354" t="s">
        <v>794</v>
      </c>
      <c r="F322" s="369">
        <v>470.32</v>
      </c>
    </row>
    <row r="323" spans="1:6">
      <c r="A323" s="272"/>
      <c r="B323" s="272"/>
      <c r="C323" s="272"/>
      <c r="D323" s="272" t="s">
        <v>795</v>
      </c>
      <c r="E323" s="354" t="s">
        <v>796</v>
      </c>
      <c r="F323" s="369">
        <v>27.38</v>
      </c>
    </row>
    <row r="324" spans="1:6" ht="25.5">
      <c r="A324" s="272"/>
      <c r="B324" s="272"/>
      <c r="C324" s="272"/>
      <c r="D324" s="272" t="s">
        <v>797</v>
      </c>
      <c r="E324" s="354" t="s">
        <v>798</v>
      </c>
      <c r="F324" s="369">
        <v>27.38</v>
      </c>
    </row>
    <row r="325" spans="1:6">
      <c r="A325" s="272"/>
      <c r="B325" s="272"/>
      <c r="C325" s="272" t="s">
        <v>822</v>
      </c>
      <c r="D325" s="272"/>
      <c r="E325" s="354" t="s">
        <v>823</v>
      </c>
      <c r="F325" s="369">
        <v>574.70000000000005</v>
      </c>
    </row>
    <row r="326" spans="1:6">
      <c r="A326" s="272"/>
      <c r="B326" s="272"/>
      <c r="C326" s="272" t="s">
        <v>824</v>
      </c>
      <c r="D326" s="272"/>
      <c r="E326" s="354" t="s">
        <v>825</v>
      </c>
      <c r="F326" s="369">
        <v>574.70000000000005</v>
      </c>
    </row>
    <row r="327" spans="1:6" ht="25.5">
      <c r="A327" s="272"/>
      <c r="B327" s="272"/>
      <c r="C327" s="272"/>
      <c r="D327" s="272" t="s">
        <v>769</v>
      </c>
      <c r="E327" s="354" t="s">
        <v>770</v>
      </c>
      <c r="F327" s="369">
        <v>574.70000000000005</v>
      </c>
    </row>
    <row r="328" spans="1:6">
      <c r="A328" s="272"/>
      <c r="B328" s="272"/>
      <c r="C328" s="272"/>
      <c r="D328" s="272" t="s">
        <v>771</v>
      </c>
      <c r="E328" s="354" t="s">
        <v>772</v>
      </c>
      <c r="F328" s="369">
        <v>574.70000000000005</v>
      </c>
    </row>
    <row r="329" spans="1:6" ht="51">
      <c r="A329" s="272"/>
      <c r="B329" s="272"/>
      <c r="C329" s="272" t="s">
        <v>850</v>
      </c>
      <c r="D329" s="272"/>
      <c r="E329" s="354" t="s">
        <v>851</v>
      </c>
      <c r="F329" s="369">
        <v>2094.6</v>
      </c>
    </row>
    <row r="330" spans="1:6" ht="25.5">
      <c r="A330" s="272"/>
      <c r="B330" s="272"/>
      <c r="C330" s="272" t="s">
        <v>852</v>
      </c>
      <c r="D330" s="272"/>
      <c r="E330" s="354" t="s">
        <v>853</v>
      </c>
      <c r="F330" s="369">
        <v>2094.6</v>
      </c>
    </row>
    <row r="331" spans="1:6" ht="25.5">
      <c r="A331" s="272"/>
      <c r="B331" s="272"/>
      <c r="C331" s="272"/>
      <c r="D331" s="272" t="s">
        <v>769</v>
      </c>
      <c r="E331" s="354" t="s">
        <v>770</v>
      </c>
      <c r="F331" s="369">
        <v>2094.6</v>
      </c>
    </row>
    <row r="332" spans="1:6">
      <c r="A332" s="272"/>
      <c r="B332" s="272"/>
      <c r="C332" s="272"/>
      <c r="D332" s="272" t="s">
        <v>771</v>
      </c>
      <c r="E332" s="354" t="s">
        <v>772</v>
      </c>
      <c r="F332" s="369">
        <v>2094.6</v>
      </c>
    </row>
    <row r="333" spans="1:6">
      <c r="A333" s="272"/>
      <c r="B333" s="272"/>
      <c r="C333" s="272" t="s">
        <v>387</v>
      </c>
      <c r="D333" s="272"/>
      <c r="E333" s="354" t="s">
        <v>386</v>
      </c>
      <c r="F333" s="369">
        <v>840.4</v>
      </c>
    </row>
    <row r="334" spans="1:6" ht="25.5">
      <c r="A334" s="272"/>
      <c r="B334" s="272"/>
      <c r="C334" s="272" t="s">
        <v>773</v>
      </c>
      <c r="D334" s="272"/>
      <c r="E334" s="354" t="s">
        <v>774</v>
      </c>
      <c r="F334" s="369">
        <v>840.4</v>
      </c>
    </row>
    <row r="335" spans="1:6">
      <c r="A335" s="272"/>
      <c r="B335" s="272"/>
      <c r="C335" s="272" t="s">
        <v>826</v>
      </c>
      <c r="D335" s="272"/>
      <c r="E335" s="354" t="s">
        <v>304</v>
      </c>
      <c r="F335" s="369">
        <v>840.4</v>
      </c>
    </row>
    <row r="336" spans="1:6" ht="25.5">
      <c r="A336" s="272"/>
      <c r="B336" s="272"/>
      <c r="C336" s="272"/>
      <c r="D336" s="272" t="s">
        <v>769</v>
      </c>
      <c r="E336" s="354" t="s">
        <v>770</v>
      </c>
      <c r="F336" s="369">
        <v>840.4</v>
      </c>
    </row>
    <row r="337" spans="1:6">
      <c r="A337" s="272"/>
      <c r="B337" s="272"/>
      <c r="C337" s="272"/>
      <c r="D337" s="272" t="s">
        <v>771</v>
      </c>
      <c r="E337" s="354" t="s">
        <v>772</v>
      </c>
      <c r="F337" s="369">
        <v>840.4</v>
      </c>
    </row>
    <row r="338" spans="1:6">
      <c r="A338" s="272"/>
      <c r="B338" s="272"/>
      <c r="C338" s="272" t="s">
        <v>799</v>
      </c>
      <c r="D338" s="272"/>
      <c r="E338" s="354" t="s">
        <v>800</v>
      </c>
      <c r="F338" s="369">
        <v>1346.2</v>
      </c>
    </row>
    <row r="339" spans="1:6" ht="51">
      <c r="A339" s="272"/>
      <c r="B339" s="272"/>
      <c r="C339" s="272" t="s">
        <v>801</v>
      </c>
      <c r="D339" s="272"/>
      <c r="E339" s="354" t="s">
        <v>802</v>
      </c>
      <c r="F339" s="369">
        <v>1346.2</v>
      </c>
    </row>
    <row r="340" spans="1:6" ht="25.5">
      <c r="A340" s="272"/>
      <c r="B340" s="272"/>
      <c r="C340" s="272"/>
      <c r="D340" s="272" t="s">
        <v>769</v>
      </c>
      <c r="E340" s="354" t="s">
        <v>770</v>
      </c>
      <c r="F340" s="369">
        <v>1346.2</v>
      </c>
    </row>
    <row r="341" spans="1:6">
      <c r="A341" s="272"/>
      <c r="B341" s="272"/>
      <c r="C341" s="272"/>
      <c r="D341" s="272" t="s">
        <v>771</v>
      </c>
      <c r="E341" s="354" t="s">
        <v>772</v>
      </c>
      <c r="F341" s="369">
        <v>1346.2</v>
      </c>
    </row>
    <row r="342" spans="1:6">
      <c r="A342" s="272"/>
      <c r="B342" s="272"/>
      <c r="C342" s="272" t="s">
        <v>401</v>
      </c>
      <c r="D342" s="272"/>
      <c r="E342" s="354" t="s">
        <v>400</v>
      </c>
      <c r="F342" s="369">
        <v>33014.499999999993</v>
      </c>
    </row>
    <row r="343" spans="1:6" ht="25.5">
      <c r="A343" s="272"/>
      <c r="B343" s="272"/>
      <c r="C343" s="272" t="s">
        <v>845</v>
      </c>
      <c r="D343" s="272"/>
      <c r="E343" s="354" t="s">
        <v>709</v>
      </c>
      <c r="F343" s="369">
        <v>432.3</v>
      </c>
    </row>
    <row r="344" spans="1:6" ht="25.5">
      <c r="A344" s="272"/>
      <c r="B344" s="272"/>
      <c r="C344" s="272"/>
      <c r="D344" s="272" t="s">
        <v>769</v>
      </c>
      <c r="E344" s="354" t="s">
        <v>770</v>
      </c>
      <c r="F344" s="369">
        <v>432.3</v>
      </c>
    </row>
    <row r="345" spans="1:6">
      <c r="A345" s="272"/>
      <c r="B345" s="272"/>
      <c r="C345" s="272"/>
      <c r="D345" s="272" t="s">
        <v>771</v>
      </c>
      <c r="E345" s="354" t="s">
        <v>772</v>
      </c>
      <c r="F345" s="369">
        <v>432.3</v>
      </c>
    </row>
    <row r="346" spans="1:6" ht="25.5">
      <c r="A346" s="272"/>
      <c r="B346" s="272"/>
      <c r="C346" s="272" t="s">
        <v>922</v>
      </c>
      <c r="D346" s="272"/>
      <c r="E346" s="354" t="s">
        <v>923</v>
      </c>
      <c r="F346" s="369">
        <v>31964.6</v>
      </c>
    </row>
    <row r="347" spans="1:6" ht="25.5">
      <c r="A347" s="272"/>
      <c r="B347" s="272"/>
      <c r="C347" s="272"/>
      <c r="D347" s="272" t="s">
        <v>769</v>
      </c>
      <c r="E347" s="354" t="s">
        <v>770</v>
      </c>
      <c r="F347" s="369">
        <v>31964.6</v>
      </c>
    </row>
    <row r="348" spans="1:6">
      <c r="A348" s="272"/>
      <c r="B348" s="272"/>
      <c r="C348" s="272"/>
      <c r="D348" s="272" t="s">
        <v>771</v>
      </c>
      <c r="E348" s="354" t="s">
        <v>772</v>
      </c>
      <c r="F348" s="369">
        <v>31964.6</v>
      </c>
    </row>
    <row r="349" spans="1:6" ht="25.5">
      <c r="A349" s="272"/>
      <c r="B349" s="272"/>
      <c r="C349" s="272" t="s">
        <v>924</v>
      </c>
      <c r="D349" s="272"/>
      <c r="E349" s="354" t="s">
        <v>925</v>
      </c>
      <c r="F349" s="369">
        <v>600</v>
      </c>
    </row>
    <row r="350" spans="1:6" ht="25.5">
      <c r="A350" s="272"/>
      <c r="B350" s="272"/>
      <c r="C350" s="272"/>
      <c r="D350" s="272" t="s">
        <v>769</v>
      </c>
      <c r="E350" s="354" t="s">
        <v>770</v>
      </c>
      <c r="F350" s="369">
        <v>600</v>
      </c>
    </row>
    <row r="351" spans="1:6">
      <c r="A351" s="272"/>
      <c r="B351" s="272"/>
      <c r="C351" s="272"/>
      <c r="D351" s="272" t="s">
        <v>771</v>
      </c>
      <c r="E351" s="354" t="s">
        <v>772</v>
      </c>
      <c r="F351" s="369">
        <v>600</v>
      </c>
    </row>
    <row r="352" spans="1:6" ht="38.25">
      <c r="A352" s="272"/>
      <c r="B352" s="272"/>
      <c r="C352" s="272" t="s">
        <v>803</v>
      </c>
      <c r="D352" s="272"/>
      <c r="E352" s="354" t="s">
        <v>804</v>
      </c>
      <c r="F352" s="369">
        <v>17.600000000000001</v>
      </c>
    </row>
    <row r="353" spans="1:6" ht="25.5">
      <c r="A353" s="272"/>
      <c r="B353" s="272"/>
      <c r="C353" s="272"/>
      <c r="D353" s="272" t="s">
        <v>787</v>
      </c>
      <c r="E353" s="354" t="s">
        <v>788</v>
      </c>
      <c r="F353" s="369">
        <v>17.600000000000001</v>
      </c>
    </row>
    <row r="354" spans="1:6">
      <c r="A354" s="272"/>
      <c r="B354" s="272"/>
      <c r="C354" s="272"/>
      <c r="D354" s="272" t="s">
        <v>789</v>
      </c>
      <c r="E354" s="354" t="s">
        <v>790</v>
      </c>
      <c r="F354" s="369">
        <v>17.600000000000001</v>
      </c>
    </row>
    <row r="355" spans="1:6">
      <c r="A355" s="272"/>
      <c r="B355" s="272">
        <v>1100</v>
      </c>
      <c r="C355" s="272"/>
      <c r="D355" s="272"/>
      <c r="E355" s="354" t="s">
        <v>927</v>
      </c>
      <c r="F355" s="369">
        <v>1068</v>
      </c>
    </row>
    <row r="356" spans="1:6">
      <c r="A356" s="272"/>
      <c r="B356" s="272" t="s">
        <v>928</v>
      </c>
      <c r="C356" s="272"/>
      <c r="D356" s="272"/>
      <c r="E356" s="270" t="s">
        <v>929</v>
      </c>
      <c r="F356" s="369">
        <v>1068</v>
      </c>
    </row>
    <row r="357" spans="1:6">
      <c r="A357" s="272"/>
      <c r="B357" s="272"/>
      <c r="C357" s="272" t="s">
        <v>930</v>
      </c>
      <c r="D357" s="272"/>
      <c r="E357" s="354" t="s">
        <v>931</v>
      </c>
      <c r="F357" s="369">
        <v>1068</v>
      </c>
    </row>
    <row r="358" spans="1:6">
      <c r="A358" s="272"/>
      <c r="B358" s="272"/>
      <c r="C358" s="272" t="s">
        <v>932</v>
      </c>
      <c r="D358" s="272"/>
      <c r="E358" s="354" t="s">
        <v>933</v>
      </c>
      <c r="F358" s="369">
        <v>1068</v>
      </c>
    </row>
    <row r="359" spans="1:6">
      <c r="A359" s="272"/>
      <c r="B359" s="272"/>
      <c r="C359" s="272"/>
      <c r="D359" s="272" t="s">
        <v>791</v>
      </c>
      <c r="E359" s="354" t="s">
        <v>792</v>
      </c>
      <c r="F359" s="369">
        <v>1068</v>
      </c>
    </row>
    <row r="360" spans="1:6">
      <c r="A360" s="272"/>
      <c r="B360" s="272"/>
      <c r="C360" s="272"/>
      <c r="D360" s="272" t="s">
        <v>793</v>
      </c>
      <c r="E360" s="354" t="s">
        <v>794</v>
      </c>
      <c r="F360" s="369">
        <v>1068</v>
      </c>
    </row>
    <row r="361" spans="1:6" s="351" customFormat="1" ht="25.5">
      <c r="A361" s="413">
        <v>905</v>
      </c>
      <c r="B361" s="413"/>
      <c r="C361" s="413"/>
      <c r="D361" s="413"/>
      <c r="E361" s="412" t="s">
        <v>1121</v>
      </c>
      <c r="F361" s="360">
        <v>69458.8</v>
      </c>
    </row>
    <row r="362" spans="1:6">
      <c r="A362" s="272"/>
      <c r="B362" s="272" t="s">
        <v>934</v>
      </c>
      <c r="C362" s="272"/>
      <c r="D362" s="272"/>
      <c r="E362" s="354" t="s">
        <v>935</v>
      </c>
      <c r="F362" s="369">
        <v>28799.200000000001</v>
      </c>
    </row>
    <row r="363" spans="1:6" ht="25.5">
      <c r="A363" s="272"/>
      <c r="B363" s="272" t="s">
        <v>936</v>
      </c>
      <c r="C363" s="272"/>
      <c r="D363" s="272"/>
      <c r="E363" s="270" t="s">
        <v>937</v>
      </c>
      <c r="F363" s="369">
        <v>17490.400000000001</v>
      </c>
    </row>
    <row r="364" spans="1:6">
      <c r="A364" s="272"/>
      <c r="B364" s="272"/>
      <c r="C364" s="272" t="s">
        <v>783</v>
      </c>
      <c r="D364" s="272"/>
      <c r="E364" s="354" t="s">
        <v>784</v>
      </c>
      <c r="F364" s="369">
        <v>16302.6</v>
      </c>
    </row>
    <row r="365" spans="1:6">
      <c r="A365" s="272"/>
      <c r="B365" s="272"/>
      <c r="C365" s="272" t="s">
        <v>785</v>
      </c>
      <c r="D365" s="272"/>
      <c r="E365" s="354" t="s">
        <v>786</v>
      </c>
      <c r="F365" s="369">
        <v>16302.6</v>
      </c>
    </row>
    <row r="366" spans="1:6" ht="25.5">
      <c r="A366" s="272"/>
      <c r="B366" s="272"/>
      <c r="C366" s="272"/>
      <c r="D366" s="272" t="s">
        <v>787</v>
      </c>
      <c r="E366" s="354" t="s">
        <v>788</v>
      </c>
      <c r="F366" s="369">
        <v>15096.210000000001</v>
      </c>
    </row>
    <row r="367" spans="1:6">
      <c r="A367" s="272"/>
      <c r="B367" s="272"/>
      <c r="C367" s="272"/>
      <c r="D367" s="272" t="s">
        <v>789</v>
      </c>
      <c r="E367" s="354" t="s">
        <v>790</v>
      </c>
      <c r="F367" s="369">
        <v>15096.210000000001</v>
      </c>
    </row>
    <row r="368" spans="1:6">
      <c r="A368" s="272"/>
      <c r="B368" s="272"/>
      <c r="C368" s="272"/>
      <c r="D368" s="272" t="s">
        <v>791</v>
      </c>
      <c r="E368" s="354" t="s">
        <v>792</v>
      </c>
      <c r="F368" s="369">
        <v>1193.3899999999999</v>
      </c>
    </row>
    <row r="369" spans="1:6">
      <c r="A369" s="272"/>
      <c r="B369" s="272"/>
      <c r="C369" s="272"/>
      <c r="D369" s="272" t="s">
        <v>793</v>
      </c>
      <c r="E369" s="354" t="s">
        <v>794</v>
      </c>
      <c r="F369" s="369">
        <v>1193.3899999999999</v>
      </c>
    </row>
    <row r="370" spans="1:6">
      <c r="A370" s="272"/>
      <c r="B370" s="272"/>
      <c r="C370" s="272"/>
      <c r="D370" s="272" t="s">
        <v>795</v>
      </c>
      <c r="E370" s="354" t="s">
        <v>796</v>
      </c>
      <c r="F370" s="369">
        <v>13</v>
      </c>
    </row>
    <row r="371" spans="1:6" ht="25.5">
      <c r="A371" s="272"/>
      <c r="B371" s="272"/>
      <c r="C371" s="272"/>
      <c r="D371" s="272" t="s">
        <v>797</v>
      </c>
      <c r="E371" s="354" t="s">
        <v>798</v>
      </c>
      <c r="F371" s="369">
        <v>13</v>
      </c>
    </row>
    <row r="372" spans="1:6">
      <c r="A372" s="272"/>
      <c r="B372" s="272"/>
      <c r="C372" s="272" t="s">
        <v>387</v>
      </c>
      <c r="D372" s="272"/>
      <c r="E372" s="354" t="s">
        <v>386</v>
      </c>
      <c r="F372" s="369">
        <v>1152.5999999999999</v>
      </c>
    </row>
    <row r="373" spans="1:6" ht="25.5">
      <c r="A373" s="272"/>
      <c r="B373" s="272"/>
      <c r="C373" s="272" t="s">
        <v>773</v>
      </c>
      <c r="D373" s="272"/>
      <c r="E373" s="354" t="s">
        <v>774</v>
      </c>
      <c r="F373" s="369">
        <v>498.29999999999995</v>
      </c>
    </row>
    <row r="374" spans="1:6" ht="25.5">
      <c r="A374" s="272"/>
      <c r="B374" s="272"/>
      <c r="C374" s="272" t="s">
        <v>938</v>
      </c>
      <c r="D374" s="272"/>
      <c r="E374" s="354" t="s">
        <v>939</v>
      </c>
      <c r="F374" s="369">
        <v>498.29999999999995</v>
      </c>
    </row>
    <row r="375" spans="1:6" ht="25.5">
      <c r="A375" s="272"/>
      <c r="B375" s="272"/>
      <c r="C375" s="272"/>
      <c r="D375" s="272" t="s">
        <v>787</v>
      </c>
      <c r="E375" s="354" t="s">
        <v>788</v>
      </c>
      <c r="F375" s="369">
        <v>461.27</v>
      </c>
    </row>
    <row r="376" spans="1:6">
      <c r="A376" s="272"/>
      <c r="B376" s="272"/>
      <c r="C376" s="272"/>
      <c r="D376" s="272" t="s">
        <v>789</v>
      </c>
      <c r="E376" s="354" t="s">
        <v>790</v>
      </c>
      <c r="F376" s="369">
        <v>461.27</v>
      </c>
    </row>
    <row r="377" spans="1:6">
      <c r="A377" s="272"/>
      <c r="B377" s="272"/>
      <c r="C377" s="272"/>
      <c r="D377" s="272" t="s">
        <v>791</v>
      </c>
      <c r="E377" s="354" t="s">
        <v>792</v>
      </c>
      <c r="F377" s="369">
        <v>34.83</v>
      </c>
    </row>
    <row r="378" spans="1:6">
      <c r="A378" s="272"/>
      <c r="B378" s="272"/>
      <c r="C378" s="272"/>
      <c r="D378" s="272" t="s">
        <v>793</v>
      </c>
      <c r="E378" s="354" t="s">
        <v>794</v>
      </c>
      <c r="F378" s="369">
        <v>34.83</v>
      </c>
    </row>
    <row r="379" spans="1:6">
      <c r="A379" s="272"/>
      <c r="B379" s="272"/>
      <c r="C379" s="272"/>
      <c r="D379" s="272" t="s">
        <v>795</v>
      </c>
      <c r="E379" s="354" t="s">
        <v>796</v>
      </c>
      <c r="F379" s="369">
        <v>2.2000000000000002</v>
      </c>
    </row>
    <row r="380" spans="1:6" ht="25.5">
      <c r="A380" s="272"/>
      <c r="B380" s="272"/>
      <c r="C380" s="272"/>
      <c r="D380" s="272" t="s">
        <v>797</v>
      </c>
      <c r="E380" s="354" t="s">
        <v>798</v>
      </c>
      <c r="F380" s="369">
        <v>2.2000000000000002</v>
      </c>
    </row>
    <row r="381" spans="1:6" ht="25.5">
      <c r="A381" s="272"/>
      <c r="B381" s="272"/>
      <c r="C381" s="272" t="s">
        <v>940</v>
      </c>
      <c r="D381" s="272"/>
      <c r="E381" s="354" t="s">
        <v>941</v>
      </c>
      <c r="F381" s="369">
        <v>654.29999999999995</v>
      </c>
    </row>
    <row r="382" spans="1:6" ht="25.5">
      <c r="A382" s="272"/>
      <c r="B382" s="272"/>
      <c r="C382" s="272" t="s">
        <v>942</v>
      </c>
      <c r="D382" s="272"/>
      <c r="E382" s="354" t="s">
        <v>943</v>
      </c>
      <c r="F382" s="369">
        <v>654.29999999999995</v>
      </c>
    </row>
    <row r="383" spans="1:6" ht="25.5">
      <c r="A383" s="272"/>
      <c r="B383" s="272"/>
      <c r="C383" s="272"/>
      <c r="D383" s="272" t="s">
        <v>787</v>
      </c>
      <c r="E383" s="354" t="s">
        <v>788</v>
      </c>
      <c r="F383" s="369">
        <v>644.02</v>
      </c>
    </row>
    <row r="384" spans="1:6">
      <c r="A384" s="272"/>
      <c r="B384" s="272"/>
      <c r="C384" s="272"/>
      <c r="D384" s="272" t="s">
        <v>789</v>
      </c>
      <c r="E384" s="354" t="s">
        <v>790</v>
      </c>
      <c r="F384" s="369">
        <v>644.02</v>
      </c>
    </row>
    <row r="385" spans="1:6">
      <c r="A385" s="272"/>
      <c r="B385" s="272"/>
      <c r="C385" s="272"/>
      <c r="D385" s="272" t="s">
        <v>791</v>
      </c>
      <c r="E385" s="354" t="s">
        <v>792</v>
      </c>
      <c r="F385" s="369">
        <v>9.48</v>
      </c>
    </row>
    <row r="386" spans="1:6">
      <c r="A386" s="272"/>
      <c r="B386" s="272"/>
      <c r="C386" s="272"/>
      <c r="D386" s="272" t="s">
        <v>793</v>
      </c>
      <c r="E386" s="354" t="s">
        <v>794</v>
      </c>
      <c r="F386" s="369">
        <v>9.48</v>
      </c>
    </row>
    <row r="387" spans="1:6">
      <c r="A387" s="272"/>
      <c r="B387" s="272"/>
      <c r="C387" s="272"/>
      <c r="D387" s="272" t="s">
        <v>795</v>
      </c>
      <c r="E387" s="354" t="s">
        <v>796</v>
      </c>
      <c r="F387" s="369">
        <v>0.8</v>
      </c>
    </row>
    <row r="388" spans="1:6" ht="25.5">
      <c r="A388" s="272"/>
      <c r="B388" s="272"/>
      <c r="C388" s="272"/>
      <c r="D388" s="272" t="s">
        <v>797</v>
      </c>
      <c r="E388" s="354" t="s">
        <v>798</v>
      </c>
      <c r="F388" s="369">
        <v>0.8</v>
      </c>
    </row>
    <row r="389" spans="1:6">
      <c r="A389" s="272"/>
      <c r="B389" s="272"/>
      <c r="C389" s="272" t="s">
        <v>401</v>
      </c>
      <c r="D389" s="272"/>
      <c r="E389" s="354" t="s">
        <v>400</v>
      </c>
      <c r="F389" s="369">
        <v>35.200000000000003</v>
      </c>
    </row>
    <row r="390" spans="1:6" ht="38.25">
      <c r="A390" s="272"/>
      <c r="B390" s="272"/>
      <c r="C390" s="272" t="s">
        <v>803</v>
      </c>
      <c r="D390" s="272"/>
      <c r="E390" s="354" t="s">
        <v>804</v>
      </c>
      <c r="F390" s="369">
        <v>35.200000000000003</v>
      </c>
    </row>
    <row r="391" spans="1:6" ht="25.5">
      <c r="A391" s="272"/>
      <c r="B391" s="272"/>
      <c r="C391" s="272"/>
      <c r="D391" s="272" t="s">
        <v>787</v>
      </c>
      <c r="E391" s="354" t="s">
        <v>788</v>
      </c>
      <c r="F391" s="369">
        <v>35.200000000000003</v>
      </c>
    </row>
    <row r="392" spans="1:6">
      <c r="A392" s="272"/>
      <c r="B392" s="272"/>
      <c r="C392" s="272"/>
      <c r="D392" s="272" t="s">
        <v>789</v>
      </c>
      <c r="E392" s="354" t="s">
        <v>790</v>
      </c>
      <c r="F392" s="369">
        <v>35.200000000000003</v>
      </c>
    </row>
    <row r="393" spans="1:6">
      <c r="A393" s="272"/>
      <c r="B393" s="272" t="s">
        <v>944</v>
      </c>
      <c r="C393" s="272"/>
      <c r="D393" s="272"/>
      <c r="E393" s="270" t="s">
        <v>945</v>
      </c>
      <c r="F393" s="369">
        <v>3148.5</v>
      </c>
    </row>
    <row r="394" spans="1:6">
      <c r="A394" s="272"/>
      <c r="B394" s="272"/>
      <c r="C394" s="272" t="s">
        <v>946</v>
      </c>
      <c r="D394" s="272"/>
      <c r="E394" s="354" t="s">
        <v>945</v>
      </c>
      <c r="F394" s="369">
        <v>3148.5</v>
      </c>
    </row>
    <row r="395" spans="1:6">
      <c r="A395" s="272"/>
      <c r="B395" s="272"/>
      <c r="C395" s="272" t="s">
        <v>947</v>
      </c>
      <c r="D395" s="272"/>
      <c r="E395" s="354" t="s">
        <v>948</v>
      </c>
      <c r="F395" s="369">
        <v>3148.5</v>
      </c>
    </row>
    <row r="396" spans="1:6">
      <c r="A396" s="272"/>
      <c r="B396" s="272"/>
      <c r="C396" s="272"/>
      <c r="D396" s="272" t="s">
        <v>795</v>
      </c>
      <c r="E396" s="354" t="s">
        <v>796</v>
      </c>
      <c r="F396" s="369">
        <v>3148.5</v>
      </c>
    </row>
    <row r="397" spans="1:6">
      <c r="A397" s="272"/>
      <c r="B397" s="272"/>
      <c r="C397" s="272"/>
      <c r="D397" s="272" t="s">
        <v>861</v>
      </c>
      <c r="E397" s="354" t="s">
        <v>862</v>
      </c>
      <c r="F397" s="369">
        <v>3148.5</v>
      </c>
    </row>
    <row r="398" spans="1:6">
      <c r="A398" s="272"/>
      <c r="B398" s="272" t="s">
        <v>949</v>
      </c>
      <c r="C398" s="272"/>
      <c r="D398" s="272"/>
      <c r="E398" s="270" t="s">
        <v>950</v>
      </c>
      <c r="F398" s="369">
        <v>8160.3</v>
      </c>
    </row>
    <row r="399" spans="1:6" ht="25.5">
      <c r="A399" s="272"/>
      <c r="B399" s="272"/>
      <c r="C399" s="272" t="s">
        <v>951</v>
      </c>
      <c r="D399" s="272"/>
      <c r="E399" s="354" t="s">
        <v>952</v>
      </c>
      <c r="F399" s="369">
        <v>8160.3</v>
      </c>
    </row>
    <row r="400" spans="1:6" ht="25.5">
      <c r="A400" s="272"/>
      <c r="B400" s="272"/>
      <c r="C400" s="272" t="s">
        <v>955</v>
      </c>
      <c r="D400" s="272"/>
      <c r="E400" s="354" t="s">
        <v>956</v>
      </c>
      <c r="F400" s="369">
        <v>8160.3</v>
      </c>
    </row>
    <row r="401" spans="1:6">
      <c r="A401" s="272"/>
      <c r="B401" s="272"/>
      <c r="C401" s="272"/>
      <c r="D401" s="272" t="s">
        <v>795</v>
      </c>
      <c r="E401" s="354" t="s">
        <v>796</v>
      </c>
      <c r="F401" s="369">
        <v>8160.3</v>
      </c>
    </row>
    <row r="402" spans="1:6">
      <c r="A402" s="272"/>
      <c r="B402" s="272"/>
      <c r="C402" s="272"/>
      <c r="D402" s="272" t="s">
        <v>861</v>
      </c>
      <c r="E402" s="354" t="s">
        <v>862</v>
      </c>
      <c r="F402" s="369">
        <v>8160.3</v>
      </c>
    </row>
    <row r="403" spans="1:6" ht="38.25">
      <c r="A403" s="272"/>
      <c r="B403" s="272" t="s">
        <v>965</v>
      </c>
      <c r="C403" s="272"/>
      <c r="D403" s="272"/>
      <c r="E403" s="354" t="s">
        <v>966</v>
      </c>
      <c r="F403" s="369">
        <v>40659.599999999999</v>
      </c>
    </row>
    <row r="404" spans="1:6" ht="25.5">
      <c r="A404" s="272"/>
      <c r="B404" s="272" t="s">
        <v>967</v>
      </c>
      <c r="C404" s="272"/>
      <c r="D404" s="272"/>
      <c r="E404" s="270" t="s">
        <v>968</v>
      </c>
      <c r="F404" s="369">
        <v>40659.599999999999</v>
      </c>
    </row>
    <row r="405" spans="1:6">
      <c r="A405" s="272"/>
      <c r="B405" s="272"/>
      <c r="C405" s="272" t="s">
        <v>969</v>
      </c>
      <c r="D405" s="272"/>
      <c r="E405" s="354" t="s">
        <v>970</v>
      </c>
      <c r="F405" s="369">
        <v>40659.599999999999</v>
      </c>
    </row>
    <row r="406" spans="1:6" ht="25.5">
      <c r="A406" s="272"/>
      <c r="B406" s="272"/>
      <c r="C406" s="272" t="s">
        <v>971</v>
      </c>
      <c r="D406" s="272"/>
      <c r="E406" s="354" t="s">
        <v>972</v>
      </c>
      <c r="F406" s="369">
        <v>40659.599999999999</v>
      </c>
    </row>
    <row r="407" spans="1:6">
      <c r="A407" s="272"/>
      <c r="B407" s="272"/>
      <c r="C407" s="272"/>
      <c r="D407" s="272" t="s">
        <v>834</v>
      </c>
      <c r="E407" s="354" t="s">
        <v>386</v>
      </c>
      <c r="F407" s="369">
        <v>40659.599999999999</v>
      </c>
    </row>
    <row r="408" spans="1:6">
      <c r="A408" s="272"/>
      <c r="B408" s="272"/>
      <c r="C408" s="272"/>
      <c r="D408" s="272" t="s">
        <v>973</v>
      </c>
      <c r="E408" s="354" t="s">
        <v>974</v>
      </c>
      <c r="F408" s="369">
        <v>40659.599999999999</v>
      </c>
    </row>
    <row r="409" spans="1:6" s="351" customFormat="1" ht="38.25">
      <c r="A409" s="413">
        <v>910</v>
      </c>
      <c r="B409" s="413"/>
      <c r="C409" s="413"/>
      <c r="D409" s="413"/>
      <c r="E409" s="412" t="s">
        <v>1122</v>
      </c>
      <c r="F409" s="360">
        <v>21135.4</v>
      </c>
    </row>
    <row r="410" spans="1:6">
      <c r="A410" s="272"/>
      <c r="B410" s="272" t="s">
        <v>934</v>
      </c>
      <c r="C410" s="272"/>
      <c r="D410" s="272"/>
      <c r="E410" s="354" t="s">
        <v>935</v>
      </c>
      <c r="F410" s="369">
        <v>13197.3</v>
      </c>
    </row>
    <row r="411" spans="1:6">
      <c r="A411" s="272"/>
      <c r="B411" s="272" t="s">
        <v>949</v>
      </c>
      <c r="C411" s="272"/>
      <c r="D411" s="272"/>
      <c r="E411" s="270" t="s">
        <v>950</v>
      </c>
      <c r="F411" s="369">
        <v>13197.3</v>
      </c>
    </row>
    <row r="412" spans="1:6">
      <c r="A412" s="272"/>
      <c r="B412" s="272"/>
      <c r="C412" s="272" t="s">
        <v>783</v>
      </c>
      <c r="D412" s="272"/>
      <c r="E412" s="354" t="s">
        <v>784</v>
      </c>
      <c r="F412" s="369">
        <v>7659.9</v>
      </c>
    </row>
    <row r="413" spans="1:6">
      <c r="A413" s="272"/>
      <c r="B413" s="272"/>
      <c r="C413" s="272" t="s">
        <v>785</v>
      </c>
      <c r="D413" s="272"/>
      <c r="E413" s="354" t="s">
        <v>786</v>
      </c>
      <c r="F413" s="369">
        <v>7659.9</v>
      </c>
    </row>
    <row r="414" spans="1:6" ht="25.5">
      <c r="A414" s="272"/>
      <c r="B414" s="272"/>
      <c r="C414" s="272"/>
      <c r="D414" s="272" t="s">
        <v>787</v>
      </c>
      <c r="E414" s="354" t="s">
        <v>788</v>
      </c>
      <c r="F414" s="369">
        <v>6912.4</v>
      </c>
    </row>
    <row r="415" spans="1:6">
      <c r="A415" s="272"/>
      <c r="B415" s="272"/>
      <c r="C415" s="272"/>
      <c r="D415" s="272" t="s">
        <v>789</v>
      </c>
      <c r="E415" s="354" t="s">
        <v>790</v>
      </c>
      <c r="F415" s="369">
        <v>6912.4</v>
      </c>
    </row>
    <row r="416" spans="1:6">
      <c r="A416" s="272"/>
      <c r="B416" s="272"/>
      <c r="C416" s="272"/>
      <c r="D416" s="272" t="s">
        <v>791</v>
      </c>
      <c r="E416" s="354" t="s">
        <v>792</v>
      </c>
      <c r="F416" s="369">
        <v>744.5</v>
      </c>
    </row>
    <row r="417" spans="1:6">
      <c r="A417" s="272"/>
      <c r="B417" s="272"/>
      <c r="C417" s="272"/>
      <c r="D417" s="272" t="s">
        <v>793</v>
      </c>
      <c r="E417" s="354" t="s">
        <v>794</v>
      </c>
      <c r="F417" s="369">
        <v>744.5</v>
      </c>
    </row>
    <row r="418" spans="1:6">
      <c r="A418" s="272"/>
      <c r="B418" s="272"/>
      <c r="C418" s="272"/>
      <c r="D418" s="272" t="s">
        <v>795</v>
      </c>
      <c r="E418" s="354" t="s">
        <v>796</v>
      </c>
      <c r="F418" s="369">
        <v>3</v>
      </c>
    </row>
    <row r="419" spans="1:6" ht="25.5">
      <c r="A419" s="272"/>
      <c r="B419" s="272"/>
      <c r="C419" s="272"/>
      <c r="D419" s="272" t="s">
        <v>797</v>
      </c>
      <c r="E419" s="354" t="s">
        <v>798</v>
      </c>
      <c r="F419" s="369">
        <v>3</v>
      </c>
    </row>
    <row r="420" spans="1:6" ht="25.5">
      <c r="A420" s="272"/>
      <c r="B420" s="272"/>
      <c r="C420" s="272" t="s">
        <v>980</v>
      </c>
      <c r="D420" s="272"/>
      <c r="E420" s="354" t="s">
        <v>981</v>
      </c>
      <c r="F420" s="369">
        <v>5507.7999999999993</v>
      </c>
    </row>
    <row r="421" spans="1:6" ht="25.5">
      <c r="A421" s="272"/>
      <c r="B421" s="272"/>
      <c r="C421" s="272" t="s">
        <v>982</v>
      </c>
      <c r="D421" s="272"/>
      <c r="E421" s="354" t="s">
        <v>983</v>
      </c>
      <c r="F421" s="369">
        <v>1465.6</v>
      </c>
    </row>
    <row r="422" spans="1:6">
      <c r="A422" s="272"/>
      <c r="B422" s="272"/>
      <c r="C422" s="272"/>
      <c r="D422" s="272" t="s">
        <v>791</v>
      </c>
      <c r="E422" s="354" t="s">
        <v>792</v>
      </c>
      <c r="F422" s="369">
        <v>1465.6</v>
      </c>
    </row>
    <row r="423" spans="1:6">
      <c r="A423" s="272"/>
      <c r="B423" s="272"/>
      <c r="C423" s="272"/>
      <c r="D423" s="272" t="s">
        <v>793</v>
      </c>
      <c r="E423" s="354" t="s">
        <v>794</v>
      </c>
      <c r="F423" s="369">
        <v>1465.6</v>
      </c>
    </row>
    <row r="424" spans="1:6" ht="25.5">
      <c r="A424" s="272"/>
      <c r="B424" s="272"/>
      <c r="C424" s="272" t="s">
        <v>984</v>
      </c>
      <c r="D424" s="272"/>
      <c r="E424" s="354" t="s">
        <v>985</v>
      </c>
      <c r="F424" s="369">
        <v>4042.2</v>
      </c>
    </row>
    <row r="425" spans="1:6" ht="25.5">
      <c r="A425" s="272"/>
      <c r="B425" s="272"/>
      <c r="C425" s="272"/>
      <c r="D425" s="272" t="s">
        <v>769</v>
      </c>
      <c r="E425" s="354" t="s">
        <v>770</v>
      </c>
      <c r="F425" s="369">
        <v>4042.2</v>
      </c>
    </row>
    <row r="426" spans="1:6">
      <c r="A426" s="272"/>
      <c r="B426" s="272"/>
      <c r="C426" s="272"/>
      <c r="D426" s="272" t="s">
        <v>771</v>
      </c>
      <c r="E426" s="354" t="s">
        <v>772</v>
      </c>
      <c r="F426" s="369">
        <v>4042.2</v>
      </c>
    </row>
    <row r="427" spans="1:6">
      <c r="A427" s="272"/>
      <c r="B427" s="272"/>
      <c r="C427" s="272" t="s">
        <v>401</v>
      </c>
      <c r="D427" s="272"/>
      <c r="E427" s="354" t="s">
        <v>400</v>
      </c>
      <c r="F427" s="369">
        <v>29.6</v>
      </c>
    </row>
    <row r="428" spans="1:6" ht="38.25">
      <c r="A428" s="272"/>
      <c r="B428" s="272"/>
      <c r="C428" s="272" t="s">
        <v>803</v>
      </c>
      <c r="D428" s="272"/>
      <c r="E428" s="354" t="s">
        <v>804</v>
      </c>
      <c r="F428" s="369">
        <v>29.6</v>
      </c>
    </row>
    <row r="429" spans="1:6" ht="25.5">
      <c r="A429" s="272"/>
      <c r="B429" s="272"/>
      <c r="C429" s="272"/>
      <c r="D429" s="272" t="s">
        <v>787</v>
      </c>
      <c r="E429" s="354" t="s">
        <v>788</v>
      </c>
      <c r="F429" s="369">
        <v>29.6</v>
      </c>
    </row>
    <row r="430" spans="1:6">
      <c r="A430" s="272"/>
      <c r="B430" s="272"/>
      <c r="C430" s="272"/>
      <c r="D430" s="272" t="s">
        <v>789</v>
      </c>
      <c r="E430" s="354" t="s">
        <v>790</v>
      </c>
      <c r="F430" s="369">
        <v>29.6</v>
      </c>
    </row>
    <row r="431" spans="1:6" ht="25.5">
      <c r="A431" s="272"/>
      <c r="B431" s="272" t="s">
        <v>986</v>
      </c>
      <c r="C431" s="272"/>
      <c r="D431" s="272"/>
      <c r="E431" s="354" t="s">
        <v>987</v>
      </c>
      <c r="F431" s="369">
        <v>871.5</v>
      </c>
    </row>
    <row r="432" spans="1:6">
      <c r="A432" s="272"/>
      <c r="B432" s="272" t="s">
        <v>988</v>
      </c>
      <c r="C432" s="272"/>
      <c r="D432" s="272"/>
      <c r="E432" s="270" t="s">
        <v>989</v>
      </c>
      <c r="F432" s="369">
        <v>871.5</v>
      </c>
    </row>
    <row r="433" spans="1:6" ht="25.5">
      <c r="A433" s="272"/>
      <c r="B433" s="272"/>
      <c r="C433" s="272" t="s">
        <v>951</v>
      </c>
      <c r="D433" s="272"/>
      <c r="E433" s="354" t="s">
        <v>952</v>
      </c>
      <c r="F433" s="369">
        <v>871.5</v>
      </c>
    </row>
    <row r="434" spans="1:6">
      <c r="A434" s="272"/>
      <c r="B434" s="272"/>
      <c r="C434" s="272" t="s">
        <v>953</v>
      </c>
      <c r="D434" s="272"/>
      <c r="E434" s="354" t="s">
        <v>954</v>
      </c>
      <c r="F434" s="369">
        <v>871.5</v>
      </c>
    </row>
    <row r="435" spans="1:6" ht="12.75" customHeight="1">
      <c r="A435" s="272"/>
      <c r="B435" s="272"/>
      <c r="C435" s="272" t="s">
        <v>990</v>
      </c>
      <c r="D435" s="272"/>
      <c r="E435" s="354" t="s">
        <v>991</v>
      </c>
      <c r="F435" s="369">
        <v>871.5</v>
      </c>
    </row>
    <row r="436" spans="1:6">
      <c r="A436" s="272"/>
      <c r="B436" s="272"/>
      <c r="C436" s="272"/>
      <c r="D436" s="272" t="s">
        <v>795</v>
      </c>
      <c r="E436" s="354" t="s">
        <v>796</v>
      </c>
      <c r="F436" s="369">
        <v>871.5</v>
      </c>
    </row>
    <row r="437" spans="1:6">
      <c r="A437" s="272"/>
      <c r="B437" s="272"/>
      <c r="C437" s="272"/>
      <c r="D437" s="272" t="s">
        <v>992</v>
      </c>
      <c r="E437" s="354" t="s">
        <v>993</v>
      </c>
      <c r="F437" s="369">
        <v>871.5</v>
      </c>
    </row>
    <row r="438" spans="1:6">
      <c r="A438" s="272"/>
      <c r="B438" s="272" t="s">
        <v>957</v>
      </c>
      <c r="C438" s="272"/>
      <c r="D438" s="272"/>
      <c r="E438" s="354" t="s">
        <v>958</v>
      </c>
      <c r="F438" s="369">
        <v>2511</v>
      </c>
    </row>
    <row r="439" spans="1:6">
      <c r="A439" s="272"/>
      <c r="B439" s="272" t="s">
        <v>994</v>
      </c>
      <c r="C439" s="272"/>
      <c r="D439" s="272"/>
      <c r="E439" s="270" t="s">
        <v>995</v>
      </c>
      <c r="F439" s="369">
        <v>2369</v>
      </c>
    </row>
    <row r="440" spans="1:6">
      <c r="A440" s="272"/>
      <c r="B440" s="272"/>
      <c r="C440" s="272" t="s">
        <v>401</v>
      </c>
      <c r="D440" s="272"/>
      <c r="E440" s="354" t="s">
        <v>400</v>
      </c>
      <c r="F440" s="369">
        <v>2369</v>
      </c>
    </row>
    <row r="441" spans="1:6" ht="25.5">
      <c r="A441" s="272"/>
      <c r="B441" s="272"/>
      <c r="C441" s="272" t="s">
        <v>996</v>
      </c>
      <c r="D441" s="272"/>
      <c r="E441" s="354" t="s">
        <v>997</v>
      </c>
      <c r="F441" s="369">
        <v>2369</v>
      </c>
    </row>
    <row r="442" spans="1:6">
      <c r="A442" s="272"/>
      <c r="B442" s="272"/>
      <c r="C442" s="272"/>
      <c r="D442" s="272" t="s">
        <v>791</v>
      </c>
      <c r="E442" s="354" t="s">
        <v>792</v>
      </c>
      <c r="F442" s="369">
        <v>2369</v>
      </c>
    </row>
    <row r="443" spans="1:6">
      <c r="A443" s="272"/>
      <c r="B443" s="272"/>
      <c r="C443" s="272"/>
      <c r="D443" s="272" t="s">
        <v>793</v>
      </c>
      <c r="E443" s="354" t="s">
        <v>794</v>
      </c>
      <c r="F443" s="369">
        <v>2369</v>
      </c>
    </row>
    <row r="444" spans="1:6">
      <c r="A444" s="272"/>
      <c r="B444" s="272" t="s">
        <v>959</v>
      </c>
      <c r="C444" s="272"/>
      <c r="D444" s="272"/>
      <c r="E444" s="270" t="s">
        <v>960</v>
      </c>
      <c r="F444" s="369">
        <v>142</v>
      </c>
    </row>
    <row r="445" spans="1:6" ht="51">
      <c r="A445" s="272"/>
      <c r="B445" s="272"/>
      <c r="C445" s="272" t="s">
        <v>1095</v>
      </c>
      <c r="D445" s="272"/>
      <c r="E445" s="354" t="s">
        <v>1096</v>
      </c>
      <c r="F445" s="369">
        <v>142</v>
      </c>
    </row>
    <row r="446" spans="1:6">
      <c r="A446" s="272"/>
      <c r="B446" s="272"/>
      <c r="C446" s="272"/>
      <c r="D446" s="272" t="s">
        <v>791</v>
      </c>
      <c r="E446" s="354" t="s">
        <v>792</v>
      </c>
      <c r="F446" s="369">
        <v>142</v>
      </c>
    </row>
    <row r="447" spans="1:6">
      <c r="A447" s="272"/>
      <c r="B447" s="272"/>
      <c r="C447" s="272"/>
      <c r="D447" s="272" t="s">
        <v>793</v>
      </c>
      <c r="E447" s="354" t="s">
        <v>794</v>
      </c>
      <c r="F447" s="369">
        <v>142</v>
      </c>
    </row>
    <row r="448" spans="1:6">
      <c r="A448" s="272"/>
      <c r="B448" s="272" t="s">
        <v>961</v>
      </c>
      <c r="C448" s="272"/>
      <c r="D448" s="272"/>
      <c r="E448" s="354" t="s">
        <v>962</v>
      </c>
      <c r="F448" s="369">
        <v>4555.6000000000004</v>
      </c>
    </row>
    <row r="449" spans="1:6">
      <c r="A449" s="272"/>
      <c r="B449" s="272" t="s">
        <v>963</v>
      </c>
      <c r="C449" s="272"/>
      <c r="D449" s="272"/>
      <c r="E449" s="270" t="s">
        <v>964</v>
      </c>
      <c r="F449" s="369">
        <v>4555.6000000000004</v>
      </c>
    </row>
    <row r="450" spans="1:6">
      <c r="A450" s="272"/>
      <c r="B450" s="272"/>
      <c r="C450" s="272" t="s">
        <v>998</v>
      </c>
      <c r="D450" s="272"/>
      <c r="E450" s="354" t="s">
        <v>999</v>
      </c>
      <c r="F450" s="369">
        <v>4555.6000000000004</v>
      </c>
    </row>
    <row r="451" spans="1:6">
      <c r="A451" s="272"/>
      <c r="B451" s="272"/>
      <c r="C451" s="272" t="s">
        <v>1000</v>
      </c>
      <c r="D451" s="272"/>
      <c r="E451" s="354" t="s">
        <v>1001</v>
      </c>
      <c r="F451" s="369">
        <v>4555.6000000000004</v>
      </c>
    </row>
    <row r="452" spans="1:6">
      <c r="A452" s="272"/>
      <c r="B452" s="272"/>
      <c r="C452" s="272" t="s">
        <v>1002</v>
      </c>
      <c r="D452" s="272"/>
      <c r="E452" s="354" t="s">
        <v>1003</v>
      </c>
      <c r="F452" s="369">
        <v>4555.6000000000004</v>
      </c>
    </row>
    <row r="453" spans="1:6" ht="25.5">
      <c r="A453" s="272"/>
      <c r="B453" s="272"/>
      <c r="C453" s="272"/>
      <c r="D453" s="272" t="s">
        <v>769</v>
      </c>
      <c r="E453" s="354" t="s">
        <v>770</v>
      </c>
      <c r="F453" s="369">
        <v>4555.6000000000004</v>
      </c>
    </row>
    <row r="454" spans="1:6">
      <c r="A454" s="272"/>
      <c r="B454" s="272"/>
      <c r="C454" s="272"/>
      <c r="D454" s="272" t="s">
        <v>771</v>
      </c>
      <c r="E454" s="354" t="s">
        <v>772</v>
      </c>
      <c r="F454" s="369">
        <v>4555.6000000000004</v>
      </c>
    </row>
    <row r="455" spans="1:6" s="351" customFormat="1" ht="25.5">
      <c r="A455" s="413">
        <v>915</v>
      </c>
      <c r="B455" s="413"/>
      <c r="C455" s="413"/>
      <c r="D455" s="413"/>
      <c r="E455" s="412" t="s">
        <v>1123</v>
      </c>
      <c r="F455" s="360">
        <v>297096.69999999995</v>
      </c>
    </row>
    <row r="456" spans="1:6">
      <c r="A456" s="272"/>
      <c r="B456" s="272" t="s">
        <v>934</v>
      </c>
      <c r="C456" s="272"/>
      <c r="D456" s="272"/>
      <c r="E456" s="354" t="s">
        <v>935</v>
      </c>
      <c r="F456" s="369">
        <v>49439.999999999993</v>
      </c>
    </row>
    <row r="457" spans="1:6" ht="25.5">
      <c r="A457" s="272"/>
      <c r="B457" s="272" t="s">
        <v>1004</v>
      </c>
      <c r="C457" s="272"/>
      <c r="D457" s="272"/>
      <c r="E457" s="270" t="s">
        <v>1005</v>
      </c>
      <c r="F457" s="369">
        <v>1946.7</v>
      </c>
    </row>
    <row r="458" spans="1:6">
      <c r="A458" s="272"/>
      <c r="B458" s="272"/>
      <c r="C458" s="272" t="s">
        <v>783</v>
      </c>
      <c r="D458" s="272"/>
      <c r="E458" s="354" t="s">
        <v>784</v>
      </c>
      <c r="F458" s="369">
        <v>1946.7</v>
      </c>
    </row>
    <row r="459" spans="1:6">
      <c r="A459" s="272"/>
      <c r="B459" s="272"/>
      <c r="C459" s="272" t="s">
        <v>1006</v>
      </c>
      <c r="D459" s="272"/>
      <c r="E459" s="354" t="s">
        <v>1007</v>
      </c>
      <c r="F459" s="369">
        <v>1946.7</v>
      </c>
    </row>
    <row r="460" spans="1:6" ht="25.5">
      <c r="A460" s="272"/>
      <c r="B460" s="272"/>
      <c r="C460" s="272"/>
      <c r="D460" s="272" t="s">
        <v>787</v>
      </c>
      <c r="E460" s="354" t="s">
        <v>788</v>
      </c>
      <c r="F460" s="369">
        <v>1946.7</v>
      </c>
    </row>
    <row r="461" spans="1:6">
      <c r="A461" s="272"/>
      <c r="B461" s="272"/>
      <c r="C461" s="272"/>
      <c r="D461" s="272" t="s">
        <v>789</v>
      </c>
      <c r="E461" s="354" t="s">
        <v>790</v>
      </c>
      <c r="F461" s="369">
        <v>1946.7</v>
      </c>
    </row>
    <row r="462" spans="1:6" ht="38.25">
      <c r="A462" s="272"/>
      <c r="B462" s="272" t="s">
        <v>1008</v>
      </c>
      <c r="C462" s="272"/>
      <c r="D462" s="272"/>
      <c r="E462" s="270" t="s">
        <v>1009</v>
      </c>
      <c r="F462" s="369">
        <v>41635.199999999997</v>
      </c>
    </row>
    <row r="463" spans="1:6">
      <c r="A463" s="272"/>
      <c r="B463" s="272"/>
      <c r="C463" s="272" t="s">
        <v>783</v>
      </c>
      <c r="D463" s="272"/>
      <c r="E463" s="354" t="s">
        <v>784</v>
      </c>
      <c r="F463" s="369">
        <v>39201.899999999994</v>
      </c>
    </row>
    <row r="464" spans="1:6">
      <c r="A464" s="272"/>
      <c r="B464" s="272"/>
      <c r="C464" s="272" t="s">
        <v>785</v>
      </c>
      <c r="D464" s="272"/>
      <c r="E464" s="354" t="s">
        <v>786</v>
      </c>
      <c r="F464" s="369">
        <v>39201.899999999994</v>
      </c>
    </row>
    <row r="465" spans="1:6" ht="25.5">
      <c r="A465" s="272"/>
      <c r="B465" s="272"/>
      <c r="C465" s="272"/>
      <c r="D465" s="272" t="s">
        <v>787</v>
      </c>
      <c r="E465" s="354" t="s">
        <v>788</v>
      </c>
      <c r="F465" s="369">
        <v>30361.899999999998</v>
      </c>
    </row>
    <row r="466" spans="1:6">
      <c r="A466" s="272"/>
      <c r="B466" s="272"/>
      <c r="C466" s="272"/>
      <c r="D466" s="272" t="s">
        <v>789</v>
      </c>
      <c r="E466" s="354" t="s">
        <v>790</v>
      </c>
      <c r="F466" s="369">
        <v>30361.899999999998</v>
      </c>
    </row>
    <row r="467" spans="1:6">
      <c r="A467" s="272"/>
      <c r="B467" s="272"/>
      <c r="C467" s="272"/>
      <c r="D467" s="272" t="s">
        <v>791</v>
      </c>
      <c r="E467" s="354" t="s">
        <v>792</v>
      </c>
      <c r="F467" s="369">
        <v>8716.3000000000011</v>
      </c>
    </row>
    <row r="468" spans="1:6">
      <c r="A468" s="272"/>
      <c r="B468" s="272"/>
      <c r="C468" s="272"/>
      <c r="D468" s="272" t="s">
        <v>793</v>
      </c>
      <c r="E468" s="354" t="s">
        <v>794</v>
      </c>
      <c r="F468" s="369">
        <v>8716.3000000000011</v>
      </c>
    </row>
    <row r="469" spans="1:6">
      <c r="A469" s="272"/>
      <c r="B469" s="272"/>
      <c r="C469" s="272"/>
      <c r="D469" s="272" t="s">
        <v>795</v>
      </c>
      <c r="E469" s="354" t="s">
        <v>796</v>
      </c>
      <c r="F469" s="369">
        <v>123.7</v>
      </c>
    </row>
    <row r="470" spans="1:6" ht="25.5">
      <c r="A470" s="272"/>
      <c r="B470" s="272"/>
      <c r="C470" s="272"/>
      <c r="D470" s="272" t="s">
        <v>797</v>
      </c>
      <c r="E470" s="354" t="s">
        <v>798</v>
      </c>
      <c r="F470" s="369">
        <v>123.7</v>
      </c>
    </row>
    <row r="471" spans="1:6">
      <c r="A471" s="272"/>
      <c r="B471" s="272"/>
      <c r="C471" s="272" t="s">
        <v>387</v>
      </c>
      <c r="D471" s="272"/>
      <c r="E471" s="354" t="s">
        <v>386</v>
      </c>
      <c r="F471" s="369">
        <v>2233.3000000000006</v>
      </c>
    </row>
    <row r="472" spans="1:6" ht="25.5">
      <c r="A472" s="272"/>
      <c r="B472" s="272"/>
      <c r="C472" s="272" t="s">
        <v>773</v>
      </c>
      <c r="D472" s="272"/>
      <c r="E472" s="354" t="s">
        <v>774</v>
      </c>
      <c r="F472" s="369">
        <v>2233.3000000000006</v>
      </c>
    </row>
    <row r="473" spans="1:6">
      <c r="A473" s="272"/>
      <c r="B473" s="272"/>
      <c r="C473" s="272" t="s">
        <v>1010</v>
      </c>
      <c r="D473" s="272"/>
      <c r="E473" s="354" t="s">
        <v>1011</v>
      </c>
      <c r="F473" s="369">
        <v>20.8</v>
      </c>
    </row>
    <row r="474" spans="1:6">
      <c r="A474" s="272"/>
      <c r="B474" s="272"/>
      <c r="C474" s="272"/>
      <c r="D474" s="272" t="s">
        <v>791</v>
      </c>
      <c r="E474" s="354" t="s">
        <v>792</v>
      </c>
      <c r="F474" s="369">
        <v>20.8</v>
      </c>
    </row>
    <row r="475" spans="1:6">
      <c r="A475" s="272"/>
      <c r="B475" s="272"/>
      <c r="C475" s="272"/>
      <c r="D475" s="272" t="s">
        <v>793</v>
      </c>
      <c r="E475" s="354" t="s">
        <v>794</v>
      </c>
      <c r="F475" s="369">
        <v>20.8</v>
      </c>
    </row>
    <row r="476" spans="1:6" ht="25.5">
      <c r="A476" s="272"/>
      <c r="B476" s="272"/>
      <c r="C476" s="272" t="s">
        <v>1012</v>
      </c>
      <c r="D476" s="272"/>
      <c r="E476" s="354" t="s">
        <v>1013</v>
      </c>
      <c r="F476" s="369">
        <v>2191.8000000000002</v>
      </c>
    </row>
    <row r="477" spans="1:6" ht="25.5">
      <c r="A477" s="272"/>
      <c r="B477" s="272"/>
      <c r="C477" s="272"/>
      <c r="D477" s="272" t="s">
        <v>787</v>
      </c>
      <c r="E477" s="354" t="s">
        <v>788</v>
      </c>
      <c r="F477" s="369">
        <v>1833.9</v>
      </c>
    </row>
    <row r="478" spans="1:6">
      <c r="A478" s="272"/>
      <c r="B478" s="272"/>
      <c r="C478" s="272"/>
      <c r="D478" s="272" t="s">
        <v>789</v>
      </c>
      <c r="E478" s="354" t="s">
        <v>790</v>
      </c>
      <c r="F478" s="369">
        <v>1833.9</v>
      </c>
    </row>
    <row r="479" spans="1:6">
      <c r="A479" s="272"/>
      <c r="B479" s="272"/>
      <c r="C479" s="272"/>
      <c r="D479" s="272" t="s">
        <v>791</v>
      </c>
      <c r="E479" s="354" t="s">
        <v>792</v>
      </c>
      <c r="F479" s="369">
        <v>357.9</v>
      </c>
    </row>
    <row r="480" spans="1:6">
      <c r="A480" s="272"/>
      <c r="B480" s="272"/>
      <c r="C480" s="272"/>
      <c r="D480" s="272" t="s">
        <v>793</v>
      </c>
      <c r="E480" s="354" t="s">
        <v>794</v>
      </c>
      <c r="F480" s="369">
        <v>357.9</v>
      </c>
    </row>
    <row r="481" spans="1:6" ht="50.25" customHeight="1">
      <c r="A481" s="272"/>
      <c r="B481" s="272"/>
      <c r="C481" s="272" t="s">
        <v>1014</v>
      </c>
      <c r="D481" s="272"/>
      <c r="E481" s="354" t="s">
        <v>1015</v>
      </c>
      <c r="F481" s="369">
        <v>18.8</v>
      </c>
    </row>
    <row r="482" spans="1:6" ht="25.5">
      <c r="A482" s="272"/>
      <c r="B482" s="272"/>
      <c r="C482" s="272"/>
      <c r="D482" s="272" t="s">
        <v>787</v>
      </c>
      <c r="E482" s="354" t="s">
        <v>788</v>
      </c>
      <c r="F482" s="369">
        <v>18.8</v>
      </c>
    </row>
    <row r="483" spans="1:6">
      <c r="A483" s="272"/>
      <c r="B483" s="272"/>
      <c r="C483" s="272"/>
      <c r="D483" s="272" t="s">
        <v>789</v>
      </c>
      <c r="E483" s="354" t="s">
        <v>790</v>
      </c>
      <c r="F483" s="369">
        <v>18.8</v>
      </c>
    </row>
    <row r="484" spans="1:6" ht="51">
      <c r="A484" s="272"/>
      <c r="B484" s="272"/>
      <c r="C484" s="272" t="s">
        <v>1016</v>
      </c>
      <c r="D484" s="272"/>
      <c r="E484" s="354" t="s">
        <v>1017</v>
      </c>
      <c r="F484" s="369">
        <v>1.9</v>
      </c>
    </row>
    <row r="485" spans="1:6" ht="25.5">
      <c r="A485" s="272"/>
      <c r="B485" s="272"/>
      <c r="C485" s="272"/>
      <c r="D485" s="272" t="s">
        <v>787</v>
      </c>
      <c r="E485" s="354" t="s">
        <v>788</v>
      </c>
      <c r="F485" s="369">
        <v>1.9</v>
      </c>
    </row>
    <row r="486" spans="1:6">
      <c r="A486" s="272"/>
      <c r="B486" s="272"/>
      <c r="C486" s="272"/>
      <c r="D486" s="272" t="s">
        <v>789</v>
      </c>
      <c r="E486" s="354" t="s">
        <v>790</v>
      </c>
      <c r="F486" s="369">
        <v>1.9</v>
      </c>
    </row>
    <row r="487" spans="1:6">
      <c r="A487" s="272"/>
      <c r="B487" s="272"/>
      <c r="C487" s="272" t="s">
        <v>401</v>
      </c>
      <c r="D487" s="272"/>
      <c r="E487" s="354" t="s">
        <v>400</v>
      </c>
      <c r="F487" s="369">
        <v>200</v>
      </c>
    </row>
    <row r="488" spans="1:6" ht="38.25">
      <c r="A488" s="272"/>
      <c r="B488" s="272"/>
      <c r="C488" s="272" t="s">
        <v>803</v>
      </c>
      <c r="D488" s="272"/>
      <c r="E488" s="354" t="s">
        <v>804</v>
      </c>
      <c r="F488" s="369">
        <v>200</v>
      </c>
    </row>
    <row r="489" spans="1:6" ht="25.5">
      <c r="A489" s="272"/>
      <c r="B489" s="272"/>
      <c r="C489" s="272"/>
      <c r="D489" s="272" t="s">
        <v>787</v>
      </c>
      <c r="E489" s="354" t="s">
        <v>788</v>
      </c>
      <c r="F489" s="369">
        <v>200</v>
      </c>
    </row>
    <row r="490" spans="1:6">
      <c r="A490" s="272"/>
      <c r="B490" s="272"/>
      <c r="C490" s="272"/>
      <c r="D490" s="272" t="s">
        <v>789</v>
      </c>
      <c r="E490" s="354" t="s">
        <v>790</v>
      </c>
      <c r="F490" s="369">
        <v>200</v>
      </c>
    </row>
    <row r="491" spans="1:6">
      <c r="A491" s="272"/>
      <c r="B491" s="272" t="s">
        <v>949</v>
      </c>
      <c r="C491" s="272"/>
      <c r="D491" s="272"/>
      <c r="E491" s="270" t="s">
        <v>950</v>
      </c>
      <c r="F491" s="369">
        <v>5858.0999999999995</v>
      </c>
    </row>
    <row r="492" spans="1:6">
      <c r="A492" s="272"/>
      <c r="B492" s="272"/>
      <c r="C492" s="272" t="s">
        <v>783</v>
      </c>
      <c r="D492" s="272"/>
      <c r="E492" s="354" t="s">
        <v>784</v>
      </c>
      <c r="F492" s="369">
        <v>3142.7</v>
      </c>
    </row>
    <row r="493" spans="1:6">
      <c r="A493" s="272"/>
      <c r="B493" s="272"/>
      <c r="C493" s="272" t="s">
        <v>1018</v>
      </c>
      <c r="D493" s="272"/>
      <c r="E493" s="354" t="s">
        <v>1019</v>
      </c>
      <c r="F493" s="369">
        <v>3142.7</v>
      </c>
    </row>
    <row r="494" spans="1:6" ht="25.5">
      <c r="A494" s="272"/>
      <c r="B494" s="272"/>
      <c r="C494" s="272"/>
      <c r="D494" s="272" t="s">
        <v>787</v>
      </c>
      <c r="E494" s="354" t="s">
        <v>788</v>
      </c>
      <c r="F494" s="369">
        <v>2343.1999999999998</v>
      </c>
    </row>
    <row r="495" spans="1:6">
      <c r="A495" s="272"/>
      <c r="B495" s="272"/>
      <c r="C495" s="272"/>
      <c r="D495" s="272" t="s">
        <v>789</v>
      </c>
      <c r="E495" s="354" t="s">
        <v>790</v>
      </c>
      <c r="F495" s="369">
        <v>2343.1999999999998</v>
      </c>
    </row>
    <row r="496" spans="1:6">
      <c r="A496" s="272"/>
      <c r="B496" s="272"/>
      <c r="C496" s="272"/>
      <c r="D496" s="272" t="s">
        <v>791</v>
      </c>
      <c r="E496" s="354" t="s">
        <v>792</v>
      </c>
      <c r="F496" s="369">
        <v>799.5</v>
      </c>
    </row>
    <row r="497" spans="1:6">
      <c r="A497" s="272"/>
      <c r="B497" s="272"/>
      <c r="C497" s="272"/>
      <c r="D497" s="272" t="s">
        <v>793</v>
      </c>
      <c r="E497" s="354" t="s">
        <v>794</v>
      </c>
      <c r="F497" s="369">
        <v>799.5</v>
      </c>
    </row>
    <row r="498" spans="1:6" ht="25.5">
      <c r="A498" s="272"/>
      <c r="B498" s="272"/>
      <c r="C498" s="272" t="s">
        <v>951</v>
      </c>
      <c r="D498" s="272"/>
      <c r="E498" s="354" t="s">
        <v>952</v>
      </c>
      <c r="F498" s="369">
        <v>2480.1999999999998</v>
      </c>
    </row>
    <row r="499" spans="1:6">
      <c r="A499" s="272"/>
      <c r="B499" s="272"/>
      <c r="C499" s="272" t="s">
        <v>953</v>
      </c>
      <c r="D499" s="272"/>
      <c r="E499" s="354" t="s">
        <v>954</v>
      </c>
      <c r="F499" s="369">
        <v>2480.1999999999998</v>
      </c>
    </row>
    <row r="500" spans="1:6" ht="12" customHeight="1">
      <c r="A500" s="272"/>
      <c r="B500" s="272"/>
      <c r="C500" s="272" t="s">
        <v>990</v>
      </c>
      <c r="D500" s="272"/>
      <c r="E500" s="354" t="s">
        <v>991</v>
      </c>
      <c r="F500" s="369">
        <v>83</v>
      </c>
    </row>
    <row r="501" spans="1:6">
      <c r="A501" s="272"/>
      <c r="B501" s="272"/>
      <c r="C501" s="272"/>
      <c r="D501" s="272" t="s">
        <v>795</v>
      </c>
      <c r="E501" s="354" t="s">
        <v>796</v>
      </c>
      <c r="F501" s="369">
        <v>83</v>
      </c>
    </row>
    <row r="502" spans="1:6">
      <c r="A502" s="272"/>
      <c r="B502" s="272"/>
      <c r="C502" s="272"/>
      <c r="D502" s="272" t="s">
        <v>992</v>
      </c>
      <c r="E502" s="354" t="s">
        <v>993</v>
      </c>
      <c r="F502" s="369">
        <v>83</v>
      </c>
    </row>
    <row r="503" spans="1:6" ht="25.5">
      <c r="A503" s="272"/>
      <c r="B503" s="272"/>
      <c r="C503" s="272" t="s">
        <v>1020</v>
      </c>
      <c r="D503" s="272"/>
      <c r="E503" s="354" t="s">
        <v>1021</v>
      </c>
      <c r="F503" s="369">
        <v>2381.1999999999998</v>
      </c>
    </row>
    <row r="504" spans="1:6">
      <c r="A504" s="272"/>
      <c r="B504" s="272"/>
      <c r="C504" s="272"/>
      <c r="D504" s="272" t="s">
        <v>791</v>
      </c>
      <c r="E504" s="354" t="s">
        <v>792</v>
      </c>
      <c r="F504" s="369">
        <v>2381.1999999999998</v>
      </c>
    </row>
    <row r="505" spans="1:6">
      <c r="A505" s="272"/>
      <c r="B505" s="272"/>
      <c r="C505" s="272"/>
      <c r="D505" s="272" t="s">
        <v>793</v>
      </c>
      <c r="E505" s="354" t="s">
        <v>794</v>
      </c>
      <c r="F505" s="369">
        <v>2381.1999999999998</v>
      </c>
    </row>
    <row r="506" spans="1:6">
      <c r="A506" s="272"/>
      <c r="B506" s="272"/>
      <c r="C506" s="272" t="s">
        <v>1022</v>
      </c>
      <c r="D506" s="272"/>
      <c r="E506" s="354" t="s">
        <v>1023</v>
      </c>
      <c r="F506" s="369">
        <v>16</v>
      </c>
    </row>
    <row r="507" spans="1:6">
      <c r="A507" s="272"/>
      <c r="B507" s="272"/>
      <c r="C507" s="272"/>
      <c r="D507" s="272" t="s">
        <v>795</v>
      </c>
      <c r="E507" s="354" t="s">
        <v>796</v>
      </c>
      <c r="F507" s="369">
        <v>16</v>
      </c>
    </row>
    <row r="508" spans="1:6" ht="25.5">
      <c r="A508" s="272"/>
      <c r="B508" s="272"/>
      <c r="C508" s="272"/>
      <c r="D508" s="272" t="s">
        <v>797</v>
      </c>
      <c r="E508" s="354" t="s">
        <v>798</v>
      </c>
      <c r="F508" s="369">
        <v>16</v>
      </c>
    </row>
    <row r="509" spans="1:6">
      <c r="A509" s="272"/>
      <c r="B509" s="272"/>
      <c r="C509" s="272" t="s">
        <v>387</v>
      </c>
      <c r="D509" s="272"/>
      <c r="E509" s="354" t="s">
        <v>386</v>
      </c>
      <c r="F509" s="369">
        <v>235.2</v>
      </c>
    </row>
    <row r="510" spans="1:6" ht="25.5">
      <c r="A510" s="272"/>
      <c r="B510" s="272"/>
      <c r="C510" s="272" t="s">
        <v>773</v>
      </c>
      <c r="D510" s="272"/>
      <c r="E510" s="354" t="s">
        <v>774</v>
      </c>
      <c r="F510" s="369">
        <v>235.2</v>
      </c>
    </row>
    <row r="511" spans="1:6" ht="25.5">
      <c r="A511" s="272"/>
      <c r="B511" s="272"/>
      <c r="C511" s="272" t="s">
        <v>1024</v>
      </c>
      <c r="D511" s="272"/>
      <c r="E511" s="354" t="s">
        <v>1025</v>
      </c>
      <c r="F511" s="369">
        <v>235.2</v>
      </c>
    </row>
    <row r="512" spans="1:6">
      <c r="A512" s="272"/>
      <c r="B512" s="272"/>
      <c r="C512" s="272"/>
      <c r="D512" s="272" t="s">
        <v>791</v>
      </c>
      <c r="E512" s="354" t="s">
        <v>792</v>
      </c>
      <c r="F512" s="369">
        <v>235.2</v>
      </c>
    </row>
    <row r="513" spans="1:6">
      <c r="A513" s="272"/>
      <c r="B513" s="272"/>
      <c r="C513" s="272"/>
      <c r="D513" s="272" t="s">
        <v>793</v>
      </c>
      <c r="E513" s="354" t="s">
        <v>794</v>
      </c>
      <c r="F513" s="369">
        <v>235.2</v>
      </c>
    </row>
    <row r="514" spans="1:6" ht="25.5">
      <c r="A514" s="272"/>
      <c r="B514" s="272" t="s">
        <v>986</v>
      </c>
      <c r="C514" s="272"/>
      <c r="D514" s="272"/>
      <c r="E514" s="354" t="s">
        <v>987</v>
      </c>
      <c r="F514" s="369">
        <v>5745</v>
      </c>
    </row>
    <row r="515" spans="1:6" ht="38.25">
      <c r="A515" s="272"/>
      <c r="B515" s="272" t="s">
        <v>1026</v>
      </c>
      <c r="C515" s="272"/>
      <c r="D515" s="272"/>
      <c r="E515" s="270" t="s">
        <v>1027</v>
      </c>
      <c r="F515" s="369">
        <v>5600</v>
      </c>
    </row>
    <row r="516" spans="1:6">
      <c r="A516" s="272"/>
      <c r="B516" s="272"/>
      <c r="C516" s="272" t="s">
        <v>1028</v>
      </c>
      <c r="D516" s="272"/>
      <c r="E516" s="354" t="s">
        <v>1029</v>
      </c>
      <c r="F516" s="369">
        <v>5485</v>
      </c>
    </row>
    <row r="517" spans="1:6" ht="25.5">
      <c r="A517" s="272"/>
      <c r="B517" s="272"/>
      <c r="C517" s="272" t="s">
        <v>1030</v>
      </c>
      <c r="D517" s="272"/>
      <c r="E517" s="354" t="s">
        <v>1031</v>
      </c>
      <c r="F517" s="369">
        <v>5485</v>
      </c>
    </row>
    <row r="518" spans="1:6" ht="25.5">
      <c r="A518" s="272"/>
      <c r="B518" s="272"/>
      <c r="C518" s="272"/>
      <c r="D518" s="272" t="s">
        <v>787</v>
      </c>
      <c r="E518" s="354" t="s">
        <v>788</v>
      </c>
      <c r="F518" s="369">
        <v>5207.259</v>
      </c>
    </row>
    <row r="519" spans="1:6">
      <c r="A519" s="272"/>
      <c r="B519" s="272"/>
      <c r="C519" s="272"/>
      <c r="D519" s="272" t="s">
        <v>1032</v>
      </c>
      <c r="E519" s="354" t="s">
        <v>1033</v>
      </c>
      <c r="F519" s="369">
        <v>5207.259</v>
      </c>
    </row>
    <row r="520" spans="1:6">
      <c r="A520" s="272"/>
      <c r="B520" s="272"/>
      <c r="C520" s="272"/>
      <c r="D520" s="272" t="s">
        <v>791</v>
      </c>
      <c r="E520" s="354" t="s">
        <v>792</v>
      </c>
      <c r="F520" s="369">
        <v>255.34299999999999</v>
      </c>
    </row>
    <row r="521" spans="1:6">
      <c r="A521" s="272"/>
      <c r="B521" s="272"/>
      <c r="C521" s="272"/>
      <c r="D521" s="272" t="s">
        <v>793</v>
      </c>
      <c r="E521" s="354" t="s">
        <v>794</v>
      </c>
      <c r="F521" s="369">
        <v>255.34299999999999</v>
      </c>
    </row>
    <row r="522" spans="1:6">
      <c r="A522" s="272"/>
      <c r="B522" s="272"/>
      <c r="C522" s="272"/>
      <c r="D522" s="272" t="s">
        <v>795</v>
      </c>
      <c r="E522" s="354" t="s">
        <v>796</v>
      </c>
      <c r="F522" s="369">
        <v>22.398</v>
      </c>
    </row>
    <row r="523" spans="1:6" ht="25.5">
      <c r="A523" s="272"/>
      <c r="B523" s="272"/>
      <c r="C523" s="272"/>
      <c r="D523" s="272" t="s">
        <v>797</v>
      </c>
      <c r="E523" s="354" t="s">
        <v>798</v>
      </c>
      <c r="F523" s="369">
        <v>22.398</v>
      </c>
    </row>
    <row r="524" spans="1:6">
      <c r="A524" s="272"/>
      <c r="B524" s="272"/>
      <c r="C524" s="272" t="s">
        <v>401</v>
      </c>
      <c r="D524" s="272"/>
      <c r="E524" s="354" t="s">
        <v>400</v>
      </c>
      <c r="F524" s="369">
        <v>115</v>
      </c>
    </row>
    <row r="525" spans="1:6" ht="25.5">
      <c r="A525" s="272"/>
      <c r="B525" s="272"/>
      <c r="C525" s="272" t="s">
        <v>845</v>
      </c>
      <c r="D525" s="272"/>
      <c r="E525" s="354" t="s">
        <v>709</v>
      </c>
      <c r="F525" s="369">
        <v>115</v>
      </c>
    </row>
    <row r="526" spans="1:6">
      <c r="A526" s="272"/>
      <c r="B526" s="272"/>
      <c r="C526" s="272"/>
      <c r="D526" s="272" t="s">
        <v>791</v>
      </c>
      <c r="E526" s="354" t="s">
        <v>792</v>
      </c>
      <c r="F526" s="369">
        <v>115</v>
      </c>
    </row>
    <row r="527" spans="1:6">
      <c r="A527" s="272"/>
      <c r="B527" s="272"/>
      <c r="C527" s="272"/>
      <c r="D527" s="272" t="s">
        <v>793</v>
      </c>
      <c r="E527" s="354" t="s">
        <v>794</v>
      </c>
      <c r="F527" s="369">
        <v>115</v>
      </c>
    </row>
    <row r="528" spans="1:6" ht="25.5">
      <c r="A528" s="272"/>
      <c r="B528" s="272" t="s">
        <v>1034</v>
      </c>
      <c r="C528" s="272"/>
      <c r="D528" s="272"/>
      <c r="E528" s="270" t="s">
        <v>1035</v>
      </c>
      <c r="F528" s="369">
        <v>145</v>
      </c>
    </row>
    <row r="529" spans="1:6">
      <c r="A529" s="272"/>
      <c r="B529" s="272"/>
      <c r="C529" s="272" t="s">
        <v>401</v>
      </c>
      <c r="D529" s="272"/>
      <c r="E529" s="354" t="s">
        <v>400</v>
      </c>
      <c r="F529" s="369">
        <v>145</v>
      </c>
    </row>
    <row r="530" spans="1:6" ht="25.5">
      <c r="A530" s="272"/>
      <c r="B530" s="272"/>
      <c r="C530" s="272" t="s">
        <v>845</v>
      </c>
      <c r="D530" s="272"/>
      <c r="E530" s="354" t="s">
        <v>709</v>
      </c>
      <c r="F530" s="369">
        <v>145</v>
      </c>
    </row>
    <row r="531" spans="1:6">
      <c r="A531" s="272"/>
      <c r="B531" s="272"/>
      <c r="C531" s="272"/>
      <c r="D531" s="272" t="s">
        <v>791</v>
      </c>
      <c r="E531" s="354" t="s">
        <v>792</v>
      </c>
      <c r="F531" s="369">
        <v>145</v>
      </c>
    </row>
    <row r="532" spans="1:6">
      <c r="A532" s="272"/>
      <c r="B532" s="272"/>
      <c r="C532" s="272"/>
      <c r="D532" s="272" t="s">
        <v>793</v>
      </c>
      <c r="E532" s="354" t="s">
        <v>794</v>
      </c>
      <c r="F532" s="369">
        <v>145</v>
      </c>
    </row>
    <row r="533" spans="1:6">
      <c r="A533" s="272"/>
      <c r="B533" s="272" t="s">
        <v>957</v>
      </c>
      <c r="C533" s="272"/>
      <c r="D533" s="272"/>
      <c r="E533" s="354" t="s">
        <v>958</v>
      </c>
      <c r="F533" s="369">
        <v>84659.599999999991</v>
      </c>
    </row>
    <row r="534" spans="1:6">
      <c r="A534" s="272"/>
      <c r="B534" s="272" t="s">
        <v>1036</v>
      </c>
      <c r="C534" s="272"/>
      <c r="D534" s="272"/>
      <c r="E534" s="270" t="s">
        <v>1037</v>
      </c>
      <c r="F534" s="369">
        <v>5600.2000000000007</v>
      </c>
    </row>
    <row r="535" spans="1:6" ht="25.5">
      <c r="A535" s="272"/>
      <c r="B535" s="272"/>
      <c r="C535" s="272" t="s">
        <v>1038</v>
      </c>
      <c r="D535" s="272"/>
      <c r="E535" s="354" t="s">
        <v>1039</v>
      </c>
      <c r="F535" s="369">
        <v>5600.2000000000007</v>
      </c>
    </row>
    <row r="536" spans="1:6">
      <c r="A536" s="272"/>
      <c r="B536" s="272"/>
      <c r="C536" s="272" t="s">
        <v>1040</v>
      </c>
      <c r="D536" s="272"/>
      <c r="E536" s="354" t="s">
        <v>1041</v>
      </c>
      <c r="F536" s="369">
        <v>5600.2000000000007</v>
      </c>
    </row>
    <row r="537" spans="1:6" ht="25.5">
      <c r="A537" s="272"/>
      <c r="B537" s="272"/>
      <c r="C537" s="272"/>
      <c r="D537" s="272" t="s">
        <v>787</v>
      </c>
      <c r="E537" s="354" t="s">
        <v>788</v>
      </c>
      <c r="F537" s="369">
        <v>5115.1000000000004</v>
      </c>
    </row>
    <row r="538" spans="1:6">
      <c r="A538" s="272"/>
      <c r="B538" s="272"/>
      <c r="C538" s="272"/>
      <c r="D538" s="272" t="s">
        <v>1032</v>
      </c>
      <c r="E538" s="354" t="s">
        <v>1033</v>
      </c>
      <c r="F538" s="369">
        <v>5115.1000000000004</v>
      </c>
    </row>
    <row r="539" spans="1:6">
      <c r="A539" s="272"/>
      <c r="B539" s="272"/>
      <c r="C539" s="272"/>
      <c r="D539" s="272" t="s">
        <v>791</v>
      </c>
      <c r="E539" s="354" t="s">
        <v>792</v>
      </c>
      <c r="F539" s="369">
        <v>418.3</v>
      </c>
    </row>
    <row r="540" spans="1:6">
      <c r="A540" s="272"/>
      <c r="B540" s="272"/>
      <c r="C540" s="272"/>
      <c r="D540" s="272" t="s">
        <v>793</v>
      </c>
      <c r="E540" s="354" t="s">
        <v>794</v>
      </c>
      <c r="F540" s="369">
        <v>418.3</v>
      </c>
    </row>
    <row r="541" spans="1:6">
      <c r="A541" s="272"/>
      <c r="B541" s="272"/>
      <c r="C541" s="272"/>
      <c r="D541" s="272" t="s">
        <v>795</v>
      </c>
      <c r="E541" s="354" t="s">
        <v>796</v>
      </c>
      <c r="F541" s="369">
        <v>66.8</v>
      </c>
    </row>
    <row r="542" spans="1:6" ht="25.5">
      <c r="A542" s="272"/>
      <c r="B542" s="272"/>
      <c r="C542" s="272"/>
      <c r="D542" s="272" t="s">
        <v>797</v>
      </c>
      <c r="E542" s="354" t="s">
        <v>798</v>
      </c>
      <c r="F542" s="369">
        <v>66.8</v>
      </c>
    </row>
    <row r="543" spans="1:6">
      <c r="A543" s="272"/>
      <c r="B543" s="272" t="s">
        <v>1042</v>
      </c>
      <c r="C543" s="272"/>
      <c r="D543" s="272"/>
      <c r="E543" s="270" t="s">
        <v>1043</v>
      </c>
      <c r="F543" s="369">
        <v>72739.899999999994</v>
      </c>
    </row>
    <row r="544" spans="1:6">
      <c r="A544" s="272"/>
      <c r="B544" s="272"/>
      <c r="C544" s="272" t="s">
        <v>1044</v>
      </c>
      <c r="D544" s="272"/>
      <c r="E544" s="354" t="s">
        <v>1045</v>
      </c>
      <c r="F544" s="369">
        <v>45294.6</v>
      </c>
    </row>
    <row r="545" spans="1:6" ht="25.5">
      <c r="A545" s="272"/>
      <c r="B545" s="272"/>
      <c r="C545" s="272" t="s">
        <v>1097</v>
      </c>
      <c r="D545" s="272"/>
      <c r="E545" s="354" t="s">
        <v>1098</v>
      </c>
      <c r="F545" s="369">
        <v>12598.3</v>
      </c>
    </row>
    <row r="546" spans="1:6">
      <c r="A546" s="272"/>
      <c r="B546" s="272"/>
      <c r="C546" s="272"/>
      <c r="D546" s="272" t="s">
        <v>834</v>
      </c>
      <c r="E546" s="354" t="s">
        <v>386</v>
      </c>
      <c r="F546" s="369">
        <v>12598.3</v>
      </c>
    </row>
    <row r="547" spans="1:6">
      <c r="A547" s="272"/>
      <c r="B547" s="272"/>
      <c r="C547" s="272"/>
      <c r="D547" s="272" t="s">
        <v>835</v>
      </c>
      <c r="E547" s="354" t="s">
        <v>86</v>
      </c>
      <c r="F547" s="369">
        <v>12598.3</v>
      </c>
    </row>
    <row r="548" spans="1:6" ht="38.25">
      <c r="A548" s="272"/>
      <c r="B548" s="272"/>
      <c r="C548" s="272" t="s">
        <v>1099</v>
      </c>
      <c r="D548" s="272"/>
      <c r="E548" s="354" t="s">
        <v>1100</v>
      </c>
      <c r="F548" s="369">
        <v>32696.3</v>
      </c>
    </row>
    <row r="549" spans="1:6">
      <c r="A549" s="272"/>
      <c r="B549" s="272"/>
      <c r="C549" s="272"/>
      <c r="D549" s="272" t="s">
        <v>834</v>
      </c>
      <c r="E549" s="354" t="s">
        <v>386</v>
      </c>
      <c r="F549" s="369">
        <v>32696.3</v>
      </c>
    </row>
    <row r="550" spans="1:6">
      <c r="A550" s="272"/>
      <c r="B550" s="272"/>
      <c r="C550" s="272"/>
      <c r="D550" s="272" t="s">
        <v>835</v>
      </c>
      <c r="E550" s="354" t="s">
        <v>86</v>
      </c>
      <c r="F550" s="369">
        <v>32696.3</v>
      </c>
    </row>
    <row r="551" spans="1:6">
      <c r="A551" s="272"/>
      <c r="B551" s="272"/>
      <c r="C551" s="272" t="s">
        <v>401</v>
      </c>
      <c r="D551" s="272"/>
      <c r="E551" s="354" t="s">
        <v>400</v>
      </c>
      <c r="F551" s="369">
        <v>27445.3</v>
      </c>
    </row>
    <row r="552" spans="1:6" ht="38.25">
      <c r="A552" s="272"/>
      <c r="B552" s="272"/>
      <c r="C552" s="272" t="s">
        <v>1046</v>
      </c>
      <c r="D552" s="272"/>
      <c r="E552" s="354" t="s">
        <v>1047</v>
      </c>
      <c r="F552" s="369">
        <v>27445.3</v>
      </c>
    </row>
    <row r="553" spans="1:6">
      <c r="A553" s="272"/>
      <c r="B553" s="272"/>
      <c r="C553" s="272"/>
      <c r="D553" s="272" t="s">
        <v>791</v>
      </c>
      <c r="E553" s="354" t="s">
        <v>792</v>
      </c>
      <c r="F553" s="369">
        <v>27445.3</v>
      </c>
    </row>
    <row r="554" spans="1:6">
      <c r="A554" s="272"/>
      <c r="B554" s="272"/>
      <c r="C554" s="272"/>
      <c r="D554" s="272" t="s">
        <v>793</v>
      </c>
      <c r="E554" s="354" t="s">
        <v>794</v>
      </c>
      <c r="F554" s="369">
        <v>27445.3</v>
      </c>
    </row>
    <row r="555" spans="1:6">
      <c r="A555" s="272"/>
      <c r="B555" s="272" t="s">
        <v>959</v>
      </c>
      <c r="C555" s="272"/>
      <c r="D555" s="272"/>
      <c r="E555" s="270" t="s">
        <v>960</v>
      </c>
      <c r="F555" s="369">
        <v>6319.5</v>
      </c>
    </row>
    <row r="556" spans="1:6" ht="25.5">
      <c r="A556" s="272"/>
      <c r="B556" s="272"/>
      <c r="C556" s="272" t="s">
        <v>1101</v>
      </c>
      <c r="D556" s="272"/>
      <c r="E556" s="354" t="s">
        <v>1102</v>
      </c>
      <c r="F556" s="369">
        <v>2248.5</v>
      </c>
    </row>
    <row r="557" spans="1:6">
      <c r="A557" s="272"/>
      <c r="B557" s="272"/>
      <c r="C557" s="272" t="s">
        <v>1103</v>
      </c>
      <c r="D557" s="272"/>
      <c r="E557" s="354" t="s">
        <v>1104</v>
      </c>
      <c r="F557" s="369">
        <v>2248.5</v>
      </c>
    </row>
    <row r="558" spans="1:6">
      <c r="A558" s="272"/>
      <c r="B558" s="272"/>
      <c r="C558" s="272"/>
      <c r="D558" s="272" t="s">
        <v>791</v>
      </c>
      <c r="E558" s="354" t="s">
        <v>792</v>
      </c>
      <c r="F558" s="369">
        <v>2248.5</v>
      </c>
    </row>
    <row r="559" spans="1:6">
      <c r="A559" s="272"/>
      <c r="B559" s="272"/>
      <c r="C559" s="272"/>
      <c r="D559" s="272" t="s">
        <v>793</v>
      </c>
      <c r="E559" s="354" t="s">
        <v>794</v>
      </c>
      <c r="F559" s="369">
        <v>2248.5</v>
      </c>
    </row>
    <row r="560" spans="1:6">
      <c r="A560" s="272"/>
      <c r="B560" s="272"/>
      <c r="C560" s="272" t="s">
        <v>401</v>
      </c>
      <c r="D560" s="272"/>
      <c r="E560" s="354" t="s">
        <v>400</v>
      </c>
      <c r="F560" s="369">
        <v>4071</v>
      </c>
    </row>
    <row r="561" spans="1:6" ht="25.5">
      <c r="A561" s="272"/>
      <c r="B561" s="272"/>
      <c r="C561" s="272" t="s">
        <v>1048</v>
      </c>
      <c r="D561" s="272"/>
      <c r="E561" s="354" t="s">
        <v>1049</v>
      </c>
      <c r="F561" s="369">
        <v>3971</v>
      </c>
    </row>
    <row r="562" spans="1:6">
      <c r="A562" s="272"/>
      <c r="B562" s="272"/>
      <c r="C562" s="272"/>
      <c r="D562" s="272" t="s">
        <v>791</v>
      </c>
      <c r="E562" s="354" t="s">
        <v>792</v>
      </c>
      <c r="F562" s="369">
        <v>3246</v>
      </c>
    </row>
    <row r="563" spans="1:6">
      <c r="A563" s="272"/>
      <c r="B563" s="272"/>
      <c r="C563" s="272"/>
      <c r="D563" s="272" t="s">
        <v>793</v>
      </c>
      <c r="E563" s="354" t="s">
        <v>794</v>
      </c>
      <c r="F563" s="369">
        <v>3246</v>
      </c>
    </row>
    <row r="564" spans="1:6">
      <c r="A564" s="272"/>
      <c r="B564" s="272"/>
      <c r="C564" s="272"/>
      <c r="D564" s="272" t="s">
        <v>795</v>
      </c>
      <c r="E564" s="354" t="s">
        <v>796</v>
      </c>
      <c r="F564" s="369">
        <v>725</v>
      </c>
    </row>
    <row r="565" spans="1:6" ht="24.75" customHeight="1">
      <c r="A565" s="272"/>
      <c r="B565" s="272"/>
      <c r="C565" s="272"/>
      <c r="D565" s="272" t="s">
        <v>882</v>
      </c>
      <c r="E565" s="354" t="s">
        <v>1050</v>
      </c>
      <c r="F565" s="369">
        <v>725</v>
      </c>
    </row>
    <row r="566" spans="1:6" ht="25.5">
      <c r="A566" s="272"/>
      <c r="B566" s="272"/>
      <c r="C566" s="272" t="s">
        <v>1051</v>
      </c>
      <c r="D566" s="272"/>
      <c r="E566" s="354" t="s">
        <v>688</v>
      </c>
      <c r="F566" s="369">
        <v>100</v>
      </c>
    </row>
    <row r="567" spans="1:6">
      <c r="A567" s="272"/>
      <c r="B567" s="272"/>
      <c r="C567" s="272"/>
      <c r="D567" s="272" t="s">
        <v>791</v>
      </c>
      <c r="E567" s="354" t="s">
        <v>792</v>
      </c>
      <c r="F567" s="369">
        <v>100</v>
      </c>
    </row>
    <row r="568" spans="1:6">
      <c r="A568" s="272"/>
      <c r="B568" s="272"/>
      <c r="C568" s="272"/>
      <c r="D568" s="272" t="s">
        <v>793</v>
      </c>
      <c r="E568" s="354" t="s">
        <v>794</v>
      </c>
      <c r="F568" s="369">
        <v>100</v>
      </c>
    </row>
    <row r="569" spans="1:6">
      <c r="A569" s="272"/>
      <c r="B569" s="272" t="s">
        <v>407</v>
      </c>
      <c r="C569" s="272"/>
      <c r="D569" s="272"/>
      <c r="E569" s="354" t="s">
        <v>406</v>
      </c>
      <c r="F569" s="369">
        <v>50145.7</v>
      </c>
    </row>
    <row r="570" spans="1:6">
      <c r="A570" s="272"/>
      <c r="B570" s="272" t="s">
        <v>405</v>
      </c>
      <c r="C570" s="272"/>
      <c r="D570" s="272"/>
      <c r="E570" s="270" t="s">
        <v>404</v>
      </c>
      <c r="F570" s="369">
        <v>50145.7</v>
      </c>
    </row>
    <row r="571" spans="1:6" ht="25.5">
      <c r="A571" s="272"/>
      <c r="B571" s="272"/>
      <c r="C571" s="272" t="s">
        <v>392</v>
      </c>
      <c r="D571" s="272"/>
      <c r="E571" s="354" t="s">
        <v>391</v>
      </c>
      <c r="F571" s="369">
        <v>12536.5</v>
      </c>
    </row>
    <row r="572" spans="1:6">
      <c r="A572" s="272"/>
      <c r="B572" s="272"/>
      <c r="C572" s="272" t="s">
        <v>390</v>
      </c>
      <c r="D572" s="272"/>
      <c r="E572" s="354" t="s">
        <v>389</v>
      </c>
      <c r="F572" s="369">
        <v>12536.5</v>
      </c>
    </row>
    <row r="573" spans="1:6">
      <c r="A573" s="272"/>
      <c r="B573" s="272"/>
      <c r="C573" s="272" t="s">
        <v>403</v>
      </c>
      <c r="D573" s="272"/>
      <c r="E573" s="354" t="s">
        <v>402</v>
      </c>
      <c r="F573" s="369">
        <v>12536.5</v>
      </c>
    </row>
    <row r="574" spans="1:6">
      <c r="A574" s="272"/>
      <c r="B574" s="272"/>
      <c r="C574" s="272"/>
      <c r="D574" s="272" t="s">
        <v>368</v>
      </c>
      <c r="E574" s="354" t="s">
        <v>367</v>
      </c>
      <c r="F574" s="369">
        <v>12536.5</v>
      </c>
    </row>
    <row r="575" spans="1:6" ht="25.5">
      <c r="A575" s="272"/>
      <c r="B575" s="272"/>
      <c r="C575" s="272"/>
      <c r="D575" s="272" t="s">
        <v>381</v>
      </c>
      <c r="E575" s="354" t="s">
        <v>380</v>
      </c>
      <c r="F575" s="369">
        <v>12536.5</v>
      </c>
    </row>
    <row r="576" spans="1:6">
      <c r="A576" s="272"/>
      <c r="B576" s="272"/>
      <c r="C576" s="272" t="s">
        <v>387</v>
      </c>
      <c r="D576" s="272"/>
      <c r="E576" s="354" t="s">
        <v>386</v>
      </c>
      <c r="F576" s="369">
        <v>37609.199999999997</v>
      </c>
    </row>
    <row r="577" spans="1:6" ht="38.25">
      <c r="A577" s="272"/>
      <c r="B577" s="272"/>
      <c r="C577" s="272" t="s">
        <v>385</v>
      </c>
      <c r="D577" s="272"/>
      <c r="E577" s="354" t="s">
        <v>384</v>
      </c>
      <c r="F577" s="369">
        <v>37609.199999999997</v>
      </c>
    </row>
    <row r="578" spans="1:6" ht="24.75" customHeight="1">
      <c r="A578" s="272"/>
      <c r="B578" s="272"/>
      <c r="C578" s="272" t="s">
        <v>383</v>
      </c>
      <c r="D578" s="272"/>
      <c r="E578" s="354" t="s">
        <v>382</v>
      </c>
      <c r="F578" s="369">
        <v>37609.199999999997</v>
      </c>
    </row>
    <row r="579" spans="1:6">
      <c r="A579" s="272"/>
      <c r="B579" s="272"/>
      <c r="C579" s="272"/>
      <c r="D579" s="272" t="s">
        <v>368</v>
      </c>
      <c r="E579" s="354" t="s">
        <v>367</v>
      </c>
      <c r="F579" s="369">
        <v>37609.199999999997</v>
      </c>
    </row>
    <row r="580" spans="1:6" ht="25.5">
      <c r="A580" s="272"/>
      <c r="B580" s="272"/>
      <c r="C580" s="272"/>
      <c r="D580" s="272" t="s">
        <v>381</v>
      </c>
      <c r="E580" s="354" t="s">
        <v>380</v>
      </c>
      <c r="F580" s="369">
        <v>37609.199999999997</v>
      </c>
    </row>
    <row r="581" spans="1:6">
      <c r="A581" s="272"/>
      <c r="B581" s="272" t="s">
        <v>396</v>
      </c>
      <c r="C581" s="272"/>
      <c r="D581" s="272"/>
      <c r="E581" s="354" t="s">
        <v>395</v>
      </c>
      <c r="F581" s="369">
        <v>55000</v>
      </c>
    </row>
    <row r="582" spans="1:6">
      <c r="A582" s="272"/>
      <c r="B582" s="272" t="s">
        <v>394</v>
      </c>
      <c r="C582" s="272"/>
      <c r="D582" s="272"/>
      <c r="E582" s="270" t="s">
        <v>393</v>
      </c>
      <c r="F582" s="369">
        <v>55000</v>
      </c>
    </row>
    <row r="583" spans="1:6" ht="25.5">
      <c r="A583" s="272"/>
      <c r="B583" s="272"/>
      <c r="C583" s="272" t="s">
        <v>392</v>
      </c>
      <c r="D583" s="272"/>
      <c r="E583" s="354" t="s">
        <v>391</v>
      </c>
      <c r="F583" s="369">
        <v>13750</v>
      </c>
    </row>
    <row r="584" spans="1:6">
      <c r="A584" s="272"/>
      <c r="B584" s="272"/>
      <c r="C584" s="272" t="s">
        <v>390</v>
      </c>
      <c r="D584" s="272"/>
      <c r="E584" s="354" t="s">
        <v>389</v>
      </c>
      <c r="F584" s="369">
        <v>13750</v>
      </c>
    </row>
    <row r="585" spans="1:6">
      <c r="A585" s="272"/>
      <c r="B585" s="272"/>
      <c r="C585" s="272" t="s">
        <v>388</v>
      </c>
      <c r="D585" s="272"/>
      <c r="E585" s="354" t="s">
        <v>379</v>
      </c>
      <c r="F585" s="369">
        <v>13750</v>
      </c>
    </row>
    <row r="586" spans="1:6">
      <c r="A586" s="272"/>
      <c r="B586" s="272"/>
      <c r="C586" s="272"/>
      <c r="D586" s="272" t="s">
        <v>368</v>
      </c>
      <c r="E586" s="354" t="s">
        <v>367</v>
      </c>
      <c r="F586" s="369">
        <v>13750</v>
      </c>
    </row>
    <row r="587" spans="1:6" ht="25.5">
      <c r="A587" s="272"/>
      <c r="B587" s="272"/>
      <c r="C587" s="272"/>
      <c r="D587" s="272" t="s">
        <v>381</v>
      </c>
      <c r="E587" s="354" t="s">
        <v>380</v>
      </c>
      <c r="F587" s="369">
        <v>13750</v>
      </c>
    </row>
    <row r="588" spans="1:6">
      <c r="A588" s="272"/>
      <c r="B588" s="272"/>
      <c r="C588" s="272" t="s">
        <v>387</v>
      </c>
      <c r="D588" s="272"/>
      <c r="E588" s="354" t="s">
        <v>386</v>
      </c>
      <c r="F588" s="369">
        <v>41250</v>
      </c>
    </row>
    <row r="589" spans="1:6" ht="38.25">
      <c r="A589" s="272"/>
      <c r="B589" s="272"/>
      <c r="C589" s="272" t="s">
        <v>385</v>
      </c>
      <c r="D589" s="272"/>
      <c r="E589" s="354" t="s">
        <v>384</v>
      </c>
      <c r="F589" s="369">
        <v>41250</v>
      </c>
    </row>
    <row r="590" spans="1:6" ht="25.5" customHeight="1">
      <c r="A590" s="272"/>
      <c r="B590" s="272"/>
      <c r="C590" s="272" t="s">
        <v>383</v>
      </c>
      <c r="D590" s="272"/>
      <c r="E590" s="354" t="s">
        <v>382</v>
      </c>
      <c r="F590" s="369">
        <v>41250</v>
      </c>
    </row>
    <row r="591" spans="1:6">
      <c r="A591" s="272"/>
      <c r="B591" s="272"/>
      <c r="C591" s="272"/>
      <c r="D591" s="272" t="s">
        <v>368</v>
      </c>
      <c r="E591" s="354" t="s">
        <v>367</v>
      </c>
      <c r="F591" s="369">
        <v>41250</v>
      </c>
    </row>
    <row r="592" spans="1:6" ht="25.5">
      <c r="A592" s="272"/>
      <c r="B592" s="272"/>
      <c r="C592" s="272"/>
      <c r="D592" s="272" t="s">
        <v>381</v>
      </c>
      <c r="E592" s="354" t="s">
        <v>380</v>
      </c>
      <c r="F592" s="369">
        <v>41250</v>
      </c>
    </row>
    <row r="593" spans="1:6">
      <c r="A593" s="272"/>
      <c r="B593" s="272" t="s">
        <v>378</v>
      </c>
      <c r="C593" s="272"/>
      <c r="D593" s="272"/>
      <c r="E593" s="354" t="s">
        <v>377</v>
      </c>
      <c r="F593" s="369">
        <v>52106.400000000001</v>
      </c>
    </row>
    <row r="594" spans="1:6">
      <c r="A594" s="272"/>
      <c r="B594" s="272" t="s">
        <v>1052</v>
      </c>
      <c r="C594" s="272"/>
      <c r="D594" s="272"/>
      <c r="E594" s="270" t="s">
        <v>1053</v>
      </c>
      <c r="F594" s="369">
        <v>7460</v>
      </c>
    </row>
    <row r="595" spans="1:6">
      <c r="A595" s="272"/>
      <c r="B595" s="272"/>
      <c r="C595" s="272" t="s">
        <v>1054</v>
      </c>
      <c r="D595" s="272"/>
      <c r="E595" s="354" t="s">
        <v>1055</v>
      </c>
      <c r="F595" s="369">
        <v>7460</v>
      </c>
    </row>
    <row r="596" spans="1:6" ht="25.5" customHeight="1">
      <c r="A596" s="272"/>
      <c r="B596" s="272"/>
      <c r="C596" s="272" t="s">
        <v>1056</v>
      </c>
      <c r="D596" s="272"/>
      <c r="E596" s="354" t="s">
        <v>1057</v>
      </c>
      <c r="F596" s="369">
        <v>7460</v>
      </c>
    </row>
    <row r="597" spans="1:6">
      <c r="A597" s="272"/>
      <c r="B597" s="272"/>
      <c r="C597" s="272"/>
      <c r="D597" s="272" t="s">
        <v>791</v>
      </c>
      <c r="E597" s="354" t="s">
        <v>792</v>
      </c>
      <c r="F597" s="369">
        <v>37.113999999999997</v>
      </c>
    </row>
    <row r="598" spans="1:6">
      <c r="A598" s="272"/>
      <c r="B598" s="272"/>
      <c r="C598" s="272"/>
      <c r="D598" s="272" t="s">
        <v>793</v>
      </c>
      <c r="E598" s="354" t="s">
        <v>794</v>
      </c>
      <c r="F598" s="369">
        <v>37.113999999999997</v>
      </c>
    </row>
    <row r="599" spans="1:6">
      <c r="A599" s="272"/>
      <c r="B599" s="272"/>
      <c r="C599" s="272"/>
      <c r="D599" s="272" t="s">
        <v>808</v>
      </c>
      <c r="E599" s="354" t="s">
        <v>809</v>
      </c>
      <c r="F599" s="369">
        <v>7422.8860000000004</v>
      </c>
    </row>
    <row r="600" spans="1:6">
      <c r="A600" s="272"/>
      <c r="B600" s="272"/>
      <c r="C600" s="272"/>
      <c r="D600" s="272" t="s">
        <v>810</v>
      </c>
      <c r="E600" s="354" t="s">
        <v>811</v>
      </c>
      <c r="F600" s="369">
        <v>7422.8860000000004</v>
      </c>
    </row>
    <row r="601" spans="1:6">
      <c r="A601" s="272"/>
      <c r="B601" s="272" t="s">
        <v>515</v>
      </c>
      <c r="C601" s="272"/>
      <c r="D601" s="272"/>
      <c r="E601" s="270" t="s">
        <v>805</v>
      </c>
      <c r="F601" s="369">
        <v>8506.4</v>
      </c>
    </row>
    <row r="602" spans="1:6">
      <c r="A602" s="272"/>
      <c r="B602" s="272"/>
      <c r="C602" s="272" t="s">
        <v>374</v>
      </c>
      <c r="D602" s="272"/>
      <c r="E602" s="354" t="s">
        <v>373</v>
      </c>
      <c r="F602" s="369">
        <v>8506.4</v>
      </c>
    </row>
    <row r="603" spans="1:6" ht="114.75">
      <c r="A603" s="272"/>
      <c r="B603" s="272"/>
      <c r="C603" s="272" t="s">
        <v>1058</v>
      </c>
      <c r="D603" s="272"/>
      <c r="E603" s="354" t="s">
        <v>1059</v>
      </c>
      <c r="F603" s="369">
        <v>6663.5999999999995</v>
      </c>
    </row>
    <row r="604" spans="1:6" ht="63.75">
      <c r="A604" s="272"/>
      <c r="B604" s="272"/>
      <c r="C604" s="272" t="s">
        <v>1060</v>
      </c>
      <c r="D604" s="272"/>
      <c r="E604" s="354" t="s">
        <v>1061</v>
      </c>
      <c r="F604" s="369">
        <v>4442.3999999999996</v>
      </c>
    </row>
    <row r="605" spans="1:6">
      <c r="A605" s="272"/>
      <c r="B605" s="272"/>
      <c r="C605" s="272"/>
      <c r="D605" s="272" t="s">
        <v>808</v>
      </c>
      <c r="E605" s="354" t="s">
        <v>809</v>
      </c>
      <c r="F605" s="369">
        <v>4442.3999999999996</v>
      </c>
    </row>
    <row r="606" spans="1:6" ht="25.5">
      <c r="A606" s="272"/>
      <c r="B606" s="272"/>
      <c r="C606" s="272"/>
      <c r="D606" s="272" t="s">
        <v>880</v>
      </c>
      <c r="E606" s="354" t="s">
        <v>1062</v>
      </c>
      <c r="F606" s="369">
        <v>4442.3999999999996</v>
      </c>
    </row>
    <row r="607" spans="1:6" ht="51">
      <c r="A607" s="272"/>
      <c r="B607" s="272"/>
      <c r="C607" s="272" t="s">
        <v>1063</v>
      </c>
      <c r="D607" s="272"/>
      <c r="E607" s="354" t="s">
        <v>1064</v>
      </c>
      <c r="F607" s="369">
        <v>2221.1999999999998</v>
      </c>
    </row>
    <row r="608" spans="1:6">
      <c r="A608" s="272"/>
      <c r="B608" s="272"/>
      <c r="C608" s="272"/>
      <c r="D608" s="272" t="s">
        <v>808</v>
      </c>
      <c r="E608" s="354" t="s">
        <v>809</v>
      </c>
      <c r="F608" s="369">
        <v>2221.1999999999998</v>
      </c>
    </row>
    <row r="609" spans="1:6" ht="25.5">
      <c r="A609" s="272"/>
      <c r="B609" s="272"/>
      <c r="C609" s="272"/>
      <c r="D609" s="272" t="s">
        <v>880</v>
      </c>
      <c r="E609" s="354" t="s">
        <v>1062</v>
      </c>
      <c r="F609" s="369">
        <v>2221.1999999999998</v>
      </c>
    </row>
    <row r="610" spans="1:6" ht="38.25">
      <c r="A610" s="272"/>
      <c r="B610" s="272"/>
      <c r="C610" s="272" t="s">
        <v>1065</v>
      </c>
      <c r="D610" s="272"/>
      <c r="E610" s="354" t="s">
        <v>1066</v>
      </c>
      <c r="F610" s="369">
        <v>1228.5</v>
      </c>
    </row>
    <row r="611" spans="1:6">
      <c r="A611" s="272"/>
      <c r="B611" s="272"/>
      <c r="C611" s="272"/>
      <c r="D611" s="272" t="s">
        <v>808</v>
      </c>
      <c r="E611" s="354" t="s">
        <v>809</v>
      </c>
      <c r="F611" s="369">
        <v>1228.5</v>
      </c>
    </row>
    <row r="612" spans="1:6" ht="25.5">
      <c r="A612" s="272"/>
      <c r="B612" s="272"/>
      <c r="C612" s="272"/>
      <c r="D612" s="272" t="s">
        <v>880</v>
      </c>
      <c r="E612" s="354" t="s">
        <v>1062</v>
      </c>
      <c r="F612" s="369">
        <v>1228.5</v>
      </c>
    </row>
    <row r="613" spans="1:6" ht="38.25">
      <c r="A613" s="272"/>
      <c r="B613" s="272"/>
      <c r="C613" s="272" t="s">
        <v>1067</v>
      </c>
      <c r="D613" s="272"/>
      <c r="E613" s="354" t="s">
        <v>1068</v>
      </c>
      <c r="F613" s="369">
        <v>614.29999999999995</v>
      </c>
    </row>
    <row r="614" spans="1:6">
      <c r="A614" s="272"/>
      <c r="B614" s="272"/>
      <c r="C614" s="272"/>
      <c r="D614" s="272" t="s">
        <v>808</v>
      </c>
      <c r="E614" s="354" t="s">
        <v>809</v>
      </c>
      <c r="F614" s="369">
        <v>614.29999999999995</v>
      </c>
    </row>
    <row r="615" spans="1:6" ht="25.5">
      <c r="A615" s="272"/>
      <c r="B615" s="272"/>
      <c r="C615" s="272"/>
      <c r="D615" s="272" t="s">
        <v>880</v>
      </c>
      <c r="E615" s="354" t="s">
        <v>1062</v>
      </c>
      <c r="F615" s="369">
        <v>614.29999999999995</v>
      </c>
    </row>
    <row r="616" spans="1:6">
      <c r="A616" s="272"/>
      <c r="B616" s="272" t="s">
        <v>376</v>
      </c>
      <c r="C616" s="272"/>
      <c r="D616" s="272"/>
      <c r="E616" s="270" t="s">
        <v>375</v>
      </c>
      <c r="F616" s="369">
        <v>36140</v>
      </c>
    </row>
    <row r="617" spans="1:6">
      <c r="A617" s="272"/>
      <c r="B617" s="272"/>
      <c r="C617" s="272" t="s">
        <v>374</v>
      </c>
      <c r="D617" s="272"/>
      <c r="E617" s="354" t="s">
        <v>373</v>
      </c>
      <c r="F617" s="369">
        <v>36140</v>
      </c>
    </row>
    <row r="618" spans="1:6" ht="38.25">
      <c r="A618" s="272"/>
      <c r="B618" s="272"/>
      <c r="C618" s="272" t="s">
        <v>372</v>
      </c>
      <c r="D618" s="272"/>
      <c r="E618" s="354" t="s">
        <v>371</v>
      </c>
      <c r="F618" s="369">
        <v>35186.5</v>
      </c>
    </row>
    <row r="619" spans="1:6" ht="38.25">
      <c r="A619" s="272"/>
      <c r="B619" s="272"/>
      <c r="C619" s="272" t="s">
        <v>1069</v>
      </c>
      <c r="D619" s="272"/>
      <c r="E619" s="354" t="s">
        <v>1070</v>
      </c>
      <c r="F619" s="369">
        <v>25745.5</v>
      </c>
    </row>
    <row r="620" spans="1:6">
      <c r="A620" s="272"/>
      <c r="B620" s="272"/>
      <c r="C620" s="272"/>
      <c r="D620" s="272" t="s">
        <v>808</v>
      </c>
      <c r="E620" s="354" t="s">
        <v>809</v>
      </c>
      <c r="F620" s="369">
        <v>25745.5</v>
      </c>
    </row>
    <row r="621" spans="1:6" ht="25.5">
      <c r="A621" s="272"/>
      <c r="B621" s="272"/>
      <c r="C621" s="272"/>
      <c r="D621" s="272" t="s">
        <v>880</v>
      </c>
      <c r="E621" s="354" t="s">
        <v>1062</v>
      </c>
      <c r="F621" s="369">
        <v>25745.5</v>
      </c>
    </row>
    <row r="622" spans="1:6" ht="38.25">
      <c r="A622" s="272"/>
      <c r="B622" s="272"/>
      <c r="C622" s="272" t="s">
        <v>370</v>
      </c>
      <c r="D622" s="272"/>
      <c r="E622" s="354" t="s">
        <v>369</v>
      </c>
      <c r="F622" s="369">
        <v>9441</v>
      </c>
    </row>
    <row r="623" spans="1:6">
      <c r="A623" s="272"/>
      <c r="B623" s="272"/>
      <c r="C623" s="272"/>
      <c r="D623" s="272" t="s">
        <v>368</v>
      </c>
      <c r="E623" s="354" t="s">
        <v>367</v>
      </c>
      <c r="F623" s="369">
        <v>9441</v>
      </c>
    </row>
    <row r="624" spans="1:6" ht="25.5">
      <c r="A624" s="272"/>
      <c r="B624" s="272"/>
      <c r="C624" s="272"/>
      <c r="D624" s="272" t="s">
        <v>366</v>
      </c>
      <c r="E624" s="354" t="s">
        <v>365</v>
      </c>
      <c r="F624" s="369">
        <v>9441</v>
      </c>
    </row>
    <row r="625" spans="1:6" ht="38.25">
      <c r="A625" s="272"/>
      <c r="B625" s="272"/>
      <c r="C625" s="272" t="s">
        <v>1071</v>
      </c>
      <c r="D625" s="272"/>
      <c r="E625" s="354" t="s">
        <v>1072</v>
      </c>
      <c r="F625" s="369">
        <v>953.5</v>
      </c>
    </row>
    <row r="626" spans="1:6" ht="38.25">
      <c r="A626" s="272"/>
      <c r="B626" s="272"/>
      <c r="C626" s="272" t="s">
        <v>1073</v>
      </c>
      <c r="D626" s="272"/>
      <c r="E626" s="354" t="s">
        <v>1074</v>
      </c>
      <c r="F626" s="369">
        <v>953.5</v>
      </c>
    </row>
    <row r="627" spans="1:6">
      <c r="A627" s="272"/>
      <c r="B627" s="272"/>
      <c r="C627" s="272"/>
      <c r="D627" s="272" t="s">
        <v>808</v>
      </c>
      <c r="E627" s="354" t="s">
        <v>809</v>
      </c>
      <c r="F627" s="369">
        <v>953.5</v>
      </c>
    </row>
    <row r="628" spans="1:6" ht="25.5">
      <c r="A628" s="272"/>
      <c r="B628" s="272"/>
      <c r="C628" s="272"/>
      <c r="D628" s="272" t="s">
        <v>880</v>
      </c>
      <c r="E628" s="354" t="s">
        <v>881</v>
      </c>
      <c r="F628" s="369">
        <v>953.5</v>
      </c>
    </row>
    <row r="629" spans="1:6" s="351" customFormat="1" ht="25.5">
      <c r="A629" s="413">
        <v>918</v>
      </c>
      <c r="B629" s="413"/>
      <c r="C629" s="413"/>
      <c r="D629" s="413"/>
      <c r="E629" s="412" t="s">
        <v>1124</v>
      </c>
      <c r="F629" s="360">
        <v>3628.0000000000005</v>
      </c>
    </row>
    <row r="630" spans="1:6">
      <c r="A630" s="272"/>
      <c r="B630" s="272" t="s">
        <v>934</v>
      </c>
      <c r="C630" s="272"/>
      <c r="D630" s="272"/>
      <c r="E630" s="354" t="s">
        <v>935</v>
      </c>
      <c r="F630" s="369">
        <v>3628.0000000000005</v>
      </c>
    </row>
    <row r="631" spans="1:6" ht="38.25">
      <c r="A631" s="272"/>
      <c r="B631" s="272" t="s">
        <v>1075</v>
      </c>
      <c r="C631" s="272"/>
      <c r="D631" s="272"/>
      <c r="E631" s="270" t="s">
        <v>1076</v>
      </c>
      <c r="F631" s="369">
        <v>3610.4000000000005</v>
      </c>
    </row>
    <row r="632" spans="1:6">
      <c r="A632" s="272"/>
      <c r="B632" s="272"/>
      <c r="C632" s="272" t="s">
        <v>783</v>
      </c>
      <c r="D632" s="272"/>
      <c r="E632" s="354" t="s">
        <v>784</v>
      </c>
      <c r="F632" s="369">
        <v>3610.4000000000005</v>
      </c>
    </row>
    <row r="633" spans="1:6">
      <c r="A633" s="272"/>
      <c r="B633" s="272"/>
      <c r="C633" s="272" t="s">
        <v>785</v>
      </c>
      <c r="D633" s="272"/>
      <c r="E633" s="354" t="s">
        <v>786</v>
      </c>
      <c r="F633" s="369">
        <v>2497.2000000000003</v>
      </c>
    </row>
    <row r="634" spans="1:6" ht="25.5">
      <c r="A634" s="272"/>
      <c r="B634" s="272"/>
      <c r="C634" s="272"/>
      <c r="D634" s="272" t="s">
        <v>787</v>
      </c>
      <c r="E634" s="354" t="s">
        <v>788</v>
      </c>
      <c r="F634" s="369">
        <v>2123.8000000000002</v>
      </c>
    </row>
    <row r="635" spans="1:6">
      <c r="A635" s="272"/>
      <c r="B635" s="272"/>
      <c r="C635" s="272"/>
      <c r="D635" s="272" t="s">
        <v>789</v>
      </c>
      <c r="E635" s="354" t="s">
        <v>790</v>
      </c>
      <c r="F635" s="369">
        <v>2123.8000000000002</v>
      </c>
    </row>
    <row r="636" spans="1:6">
      <c r="A636" s="272"/>
      <c r="B636" s="272"/>
      <c r="C636" s="272"/>
      <c r="D636" s="272" t="s">
        <v>791</v>
      </c>
      <c r="E636" s="354" t="s">
        <v>792</v>
      </c>
      <c r="F636" s="369">
        <v>368</v>
      </c>
    </row>
    <row r="637" spans="1:6">
      <c r="A637" s="272"/>
      <c r="B637" s="272"/>
      <c r="C637" s="272"/>
      <c r="D637" s="272" t="s">
        <v>793</v>
      </c>
      <c r="E637" s="354" t="s">
        <v>794</v>
      </c>
      <c r="F637" s="369">
        <v>368</v>
      </c>
    </row>
    <row r="638" spans="1:6">
      <c r="A638" s="272"/>
      <c r="B638" s="272"/>
      <c r="C638" s="272"/>
      <c r="D638" s="272" t="s">
        <v>795</v>
      </c>
      <c r="E638" s="354" t="s">
        <v>796</v>
      </c>
      <c r="F638" s="369">
        <v>5.4</v>
      </c>
    </row>
    <row r="639" spans="1:6" ht="25.5">
      <c r="A639" s="272"/>
      <c r="B639" s="272"/>
      <c r="C639" s="272"/>
      <c r="D639" s="272" t="s">
        <v>797</v>
      </c>
      <c r="E639" s="354" t="s">
        <v>798</v>
      </c>
      <c r="F639" s="369">
        <v>5.4</v>
      </c>
    </row>
    <row r="640" spans="1:6">
      <c r="A640" s="272"/>
      <c r="B640" s="272"/>
      <c r="C640" s="272" t="s">
        <v>1077</v>
      </c>
      <c r="D640" s="272"/>
      <c r="E640" s="354" t="s">
        <v>1078</v>
      </c>
      <c r="F640" s="369">
        <v>1113.2</v>
      </c>
    </row>
    <row r="641" spans="1:6">
      <c r="A641" s="272"/>
      <c r="B641" s="272"/>
      <c r="C641" s="272"/>
      <c r="D641" s="272" t="s">
        <v>791</v>
      </c>
      <c r="E641" s="354" t="s">
        <v>792</v>
      </c>
      <c r="F641" s="369">
        <v>1113.2</v>
      </c>
    </row>
    <row r="642" spans="1:6">
      <c r="A642" s="272"/>
      <c r="B642" s="272"/>
      <c r="C642" s="272"/>
      <c r="D642" s="272" t="s">
        <v>793</v>
      </c>
      <c r="E642" s="354" t="s">
        <v>794</v>
      </c>
      <c r="F642" s="369">
        <v>1113.2</v>
      </c>
    </row>
    <row r="643" spans="1:6">
      <c r="A643" s="272"/>
      <c r="B643" s="272"/>
      <c r="C643" s="272" t="s">
        <v>401</v>
      </c>
      <c r="D643" s="272"/>
      <c r="E643" s="354" t="s">
        <v>400</v>
      </c>
      <c r="F643" s="369">
        <v>17.600000000000001</v>
      </c>
    </row>
    <row r="644" spans="1:6" ht="38.25">
      <c r="A644" s="272"/>
      <c r="B644" s="272"/>
      <c r="C644" s="272" t="s">
        <v>803</v>
      </c>
      <c r="D644" s="272"/>
      <c r="E644" s="354" t="s">
        <v>804</v>
      </c>
      <c r="F644" s="369">
        <v>17.600000000000001</v>
      </c>
    </row>
    <row r="645" spans="1:6" ht="25.5">
      <c r="A645" s="272"/>
      <c r="B645" s="272"/>
      <c r="C645" s="272"/>
      <c r="D645" s="272" t="s">
        <v>787</v>
      </c>
      <c r="E645" s="354" t="s">
        <v>788</v>
      </c>
      <c r="F645" s="369">
        <v>17.600000000000001</v>
      </c>
    </row>
    <row r="646" spans="1:6">
      <c r="A646" s="272"/>
      <c r="B646" s="272"/>
      <c r="C646" s="272"/>
      <c r="D646" s="272" t="s">
        <v>789</v>
      </c>
      <c r="E646" s="354" t="s">
        <v>790</v>
      </c>
      <c r="F646" s="369">
        <v>17.600000000000001</v>
      </c>
    </row>
    <row r="647" spans="1:6" s="351" customFormat="1" ht="25.5">
      <c r="A647" s="413">
        <v>990</v>
      </c>
      <c r="B647" s="413"/>
      <c r="C647" s="413"/>
      <c r="D647" s="413"/>
      <c r="E647" s="412" t="s">
        <v>1125</v>
      </c>
      <c r="F647" s="360">
        <v>11975.8</v>
      </c>
    </row>
    <row r="648" spans="1:6">
      <c r="A648" s="272"/>
      <c r="B648" s="272" t="s">
        <v>957</v>
      </c>
      <c r="C648" s="272"/>
      <c r="D648" s="272"/>
      <c r="E648" s="354" t="s">
        <v>958</v>
      </c>
      <c r="F648" s="369">
        <v>5411.8</v>
      </c>
    </row>
    <row r="649" spans="1:6">
      <c r="A649" s="272"/>
      <c r="B649" s="272" t="s">
        <v>994</v>
      </c>
      <c r="C649" s="272"/>
      <c r="D649" s="272"/>
      <c r="E649" s="270" t="s">
        <v>995</v>
      </c>
      <c r="F649" s="369">
        <v>5411.8</v>
      </c>
    </row>
    <row r="650" spans="1:6">
      <c r="A650" s="272"/>
      <c r="B650" s="272"/>
      <c r="C650" s="272" t="s">
        <v>783</v>
      </c>
      <c r="D650" s="272"/>
      <c r="E650" s="354" t="s">
        <v>784</v>
      </c>
      <c r="F650" s="369">
        <v>2625.2000000000003</v>
      </c>
    </row>
    <row r="651" spans="1:6">
      <c r="A651" s="272"/>
      <c r="B651" s="272"/>
      <c r="C651" s="272" t="s">
        <v>785</v>
      </c>
      <c r="D651" s="272"/>
      <c r="E651" s="354" t="s">
        <v>786</v>
      </c>
      <c r="F651" s="369">
        <v>2625.2000000000003</v>
      </c>
    </row>
    <row r="652" spans="1:6" ht="25.5">
      <c r="A652" s="272"/>
      <c r="B652" s="272"/>
      <c r="C652" s="272"/>
      <c r="D652" s="272" t="s">
        <v>787</v>
      </c>
      <c r="E652" s="354" t="s">
        <v>788</v>
      </c>
      <c r="F652" s="369">
        <v>2422.5</v>
      </c>
    </row>
    <row r="653" spans="1:6">
      <c r="A653" s="272"/>
      <c r="B653" s="272"/>
      <c r="C653" s="272"/>
      <c r="D653" s="272" t="s">
        <v>789</v>
      </c>
      <c r="E653" s="354" t="s">
        <v>790</v>
      </c>
      <c r="F653" s="369">
        <v>2422.5</v>
      </c>
    </row>
    <row r="654" spans="1:6">
      <c r="A654" s="272"/>
      <c r="B654" s="272"/>
      <c r="C654" s="272"/>
      <c r="D654" s="272" t="s">
        <v>791</v>
      </c>
      <c r="E654" s="354" t="s">
        <v>792</v>
      </c>
      <c r="F654" s="369">
        <v>201.3</v>
      </c>
    </row>
    <row r="655" spans="1:6">
      <c r="A655" s="272"/>
      <c r="B655" s="272"/>
      <c r="C655" s="272"/>
      <c r="D655" s="272" t="s">
        <v>793</v>
      </c>
      <c r="E655" s="354" t="s">
        <v>794</v>
      </c>
      <c r="F655" s="369">
        <v>201.3</v>
      </c>
    </row>
    <row r="656" spans="1:6">
      <c r="A656" s="272"/>
      <c r="B656" s="272"/>
      <c r="C656" s="272"/>
      <c r="D656" s="272" t="s">
        <v>795</v>
      </c>
      <c r="E656" s="354" t="s">
        <v>796</v>
      </c>
      <c r="F656" s="369">
        <v>1.4</v>
      </c>
    </row>
    <row r="657" spans="1:6" ht="25.5">
      <c r="A657" s="272"/>
      <c r="B657" s="272"/>
      <c r="C657" s="272"/>
      <c r="D657" s="272" t="s">
        <v>797</v>
      </c>
      <c r="E657" s="354" t="s">
        <v>798</v>
      </c>
      <c r="F657" s="369">
        <v>1.4</v>
      </c>
    </row>
    <row r="658" spans="1:6">
      <c r="A658" s="272"/>
      <c r="B658" s="272"/>
      <c r="C658" s="272" t="s">
        <v>401</v>
      </c>
      <c r="D658" s="272"/>
      <c r="E658" s="354" t="s">
        <v>400</v>
      </c>
      <c r="F658" s="369">
        <v>2786.6</v>
      </c>
    </row>
    <row r="659" spans="1:6" ht="25.5">
      <c r="A659" s="272"/>
      <c r="B659" s="272"/>
      <c r="C659" s="272" t="s">
        <v>996</v>
      </c>
      <c r="D659" s="272"/>
      <c r="E659" s="354" t="s">
        <v>997</v>
      </c>
      <c r="F659" s="369">
        <v>2769</v>
      </c>
    </row>
    <row r="660" spans="1:6">
      <c r="A660" s="272"/>
      <c r="B660" s="272"/>
      <c r="C660" s="272"/>
      <c r="D660" s="272" t="s">
        <v>791</v>
      </c>
      <c r="E660" s="354" t="s">
        <v>792</v>
      </c>
      <c r="F660" s="369">
        <v>535</v>
      </c>
    </row>
    <row r="661" spans="1:6">
      <c r="A661" s="272"/>
      <c r="B661" s="272"/>
      <c r="C661" s="272"/>
      <c r="D661" s="272" t="s">
        <v>793</v>
      </c>
      <c r="E661" s="354" t="s">
        <v>794</v>
      </c>
      <c r="F661" s="369">
        <v>535</v>
      </c>
    </row>
    <row r="662" spans="1:6">
      <c r="A662" s="272"/>
      <c r="B662" s="272"/>
      <c r="C662" s="272"/>
      <c r="D662" s="272" t="s">
        <v>795</v>
      </c>
      <c r="E662" s="354" t="s">
        <v>796</v>
      </c>
      <c r="F662" s="369">
        <v>2234</v>
      </c>
    </row>
    <row r="663" spans="1:6" ht="25.5" customHeight="1">
      <c r="A663" s="272"/>
      <c r="B663" s="272"/>
      <c r="C663" s="272"/>
      <c r="D663" s="272" t="s">
        <v>882</v>
      </c>
      <c r="E663" s="354" t="s">
        <v>1050</v>
      </c>
      <c r="F663" s="369">
        <v>2234</v>
      </c>
    </row>
    <row r="664" spans="1:6" ht="38.25">
      <c r="A664" s="272"/>
      <c r="B664" s="272"/>
      <c r="C664" s="272" t="s">
        <v>803</v>
      </c>
      <c r="D664" s="272"/>
      <c r="E664" s="354" t="s">
        <v>804</v>
      </c>
      <c r="F664" s="369">
        <v>17.600000000000001</v>
      </c>
    </row>
    <row r="665" spans="1:6" ht="25.5">
      <c r="A665" s="272"/>
      <c r="B665" s="272"/>
      <c r="C665" s="272"/>
      <c r="D665" s="272" t="s">
        <v>787</v>
      </c>
      <c r="E665" s="354" t="s">
        <v>788</v>
      </c>
      <c r="F665" s="369">
        <v>17.600000000000001</v>
      </c>
    </row>
    <row r="666" spans="1:6">
      <c r="A666" s="272"/>
      <c r="B666" s="272"/>
      <c r="C666" s="272"/>
      <c r="D666" s="272" t="s">
        <v>789</v>
      </c>
      <c r="E666" s="354" t="s">
        <v>790</v>
      </c>
      <c r="F666" s="369">
        <v>17.600000000000001</v>
      </c>
    </row>
    <row r="667" spans="1:6">
      <c r="A667" s="272"/>
      <c r="B667" s="272" t="s">
        <v>378</v>
      </c>
      <c r="C667" s="272"/>
      <c r="D667" s="272"/>
      <c r="E667" s="354" t="s">
        <v>377</v>
      </c>
      <c r="F667" s="369">
        <v>6564</v>
      </c>
    </row>
    <row r="668" spans="1:6">
      <c r="A668" s="272"/>
      <c r="B668" s="272" t="s">
        <v>515</v>
      </c>
      <c r="C668" s="272"/>
      <c r="D668" s="272"/>
      <c r="E668" s="270" t="s">
        <v>1105</v>
      </c>
      <c r="F668" s="369">
        <v>6564</v>
      </c>
    </row>
    <row r="669" spans="1:6">
      <c r="A669" s="272"/>
      <c r="B669" s="272"/>
      <c r="C669" s="272" t="s">
        <v>387</v>
      </c>
      <c r="D669" s="272"/>
      <c r="E669" s="354" t="s">
        <v>386</v>
      </c>
      <c r="F669" s="369">
        <v>6564</v>
      </c>
    </row>
    <row r="670" spans="1:6" ht="38.25">
      <c r="A670" s="272"/>
      <c r="B670" s="272"/>
      <c r="C670" s="272" t="s">
        <v>385</v>
      </c>
      <c r="D670" s="272"/>
      <c r="E670" s="354" t="s">
        <v>384</v>
      </c>
      <c r="F670" s="369">
        <v>6564</v>
      </c>
    </row>
    <row r="671" spans="1:6">
      <c r="A671" s="272"/>
      <c r="B671" s="272"/>
      <c r="C671" s="272" t="s">
        <v>865</v>
      </c>
      <c r="D671" s="272"/>
      <c r="E671" s="354" t="s">
        <v>866</v>
      </c>
      <c r="F671" s="369">
        <v>6564</v>
      </c>
    </row>
    <row r="672" spans="1:6">
      <c r="A672" s="272"/>
      <c r="B672" s="272"/>
      <c r="C672" s="272"/>
      <c r="D672" s="272" t="s">
        <v>834</v>
      </c>
      <c r="E672" s="354" t="s">
        <v>386</v>
      </c>
      <c r="F672" s="369">
        <v>6564</v>
      </c>
    </row>
    <row r="673" spans="1:6">
      <c r="A673" s="272"/>
      <c r="B673" s="272"/>
      <c r="C673" s="272"/>
      <c r="D673" s="272" t="s">
        <v>835</v>
      </c>
      <c r="E673" s="354" t="s">
        <v>86</v>
      </c>
      <c r="F673" s="369">
        <v>6564</v>
      </c>
    </row>
    <row r="674" spans="1:6" s="351" customFormat="1" ht="25.5">
      <c r="A674" s="413">
        <v>991</v>
      </c>
      <c r="B674" s="413"/>
      <c r="C674" s="413"/>
      <c r="D674" s="413"/>
      <c r="E674" s="412" t="s">
        <v>1126</v>
      </c>
      <c r="F674" s="360">
        <v>4034.6080000000002</v>
      </c>
    </row>
    <row r="675" spans="1:6">
      <c r="A675" s="272"/>
      <c r="B675" s="272" t="s">
        <v>934</v>
      </c>
      <c r="C675" s="272"/>
      <c r="D675" s="272"/>
      <c r="E675" s="354" t="s">
        <v>935</v>
      </c>
      <c r="F675" s="369">
        <v>4034.6080000000002</v>
      </c>
    </row>
    <row r="676" spans="1:6" ht="25.5">
      <c r="A676" s="272"/>
      <c r="B676" s="272" t="s">
        <v>936</v>
      </c>
      <c r="C676" s="272"/>
      <c r="D676" s="272"/>
      <c r="E676" s="270" t="s">
        <v>937</v>
      </c>
      <c r="F676" s="369">
        <v>4034.6080000000002</v>
      </c>
    </row>
    <row r="677" spans="1:6">
      <c r="A677" s="272"/>
      <c r="B677" s="272"/>
      <c r="C677" s="272" t="s">
        <v>783</v>
      </c>
      <c r="D677" s="272"/>
      <c r="E677" s="354" t="s">
        <v>784</v>
      </c>
      <c r="F677" s="369">
        <v>3753.4</v>
      </c>
    </row>
    <row r="678" spans="1:6">
      <c r="A678" s="272"/>
      <c r="B678" s="272"/>
      <c r="C678" s="272" t="s">
        <v>785</v>
      </c>
      <c r="D678" s="272"/>
      <c r="E678" s="354" t="s">
        <v>786</v>
      </c>
      <c r="F678" s="369">
        <v>2263.3000000000002</v>
      </c>
    </row>
    <row r="679" spans="1:6" ht="25.5">
      <c r="A679" s="272"/>
      <c r="B679" s="272"/>
      <c r="C679" s="272"/>
      <c r="D679" s="272" t="s">
        <v>787</v>
      </c>
      <c r="E679" s="354" t="s">
        <v>788</v>
      </c>
      <c r="F679" s="369">
        <v>1930.1000000000001</v>
      </c>
    </row>
    <row r="680" spans="1:6">
      <c r="A680" s="272"/>
      <c r="B680" s="272"/>
      <c r="C680" s="272"/>
      <c r="D680" s="272" t="s">
        <v>789</v>
      </c>
      <c r="E680" s="354" t="s">
        <v>790</v>
      </c>
      <c r="F680" s="369">
        <v>1930.1000000000001</v>
      </c>
    </row>
    <row r="681" spans="1:6">
      <c r="A681" s="272"/>
      <c r="B681" s="272"/>
      <c r="C681" s="272"/>
      <c r="D681" s="272" t="s">
        <v>791</v>
      </c>
      <c r="E681" s="354" t="s">
        <v>792</v>
      </c>
      <c r="F681" s="369">
        <v>333.2</v>
      </c>
    </row>
    <row r="682" spans="1:6">
      <c r="A682" s="272"/>
      <c r="B682" s="272"/>
      <c r="C682" s="272"/>
      <c r="D682" s="272" t="s">
        <v>793</v>
      </c>
      <c r="E682" s="354" t="s">
        <v>794</v>
      </c>
      <c r="F682" s="369">
        <v>333.2</v>
      </c>
    </row>
    <row r="683" spans="1:6">
      <c r="A683" s="272"/>
      <c r="B683" s="272"/>
      <c r="C683" s="272" t="s">
        <v>1079</v>
      </c>
      <c r="D683" s="272"/>
      <c r="E683" s="354" t="s">
        <v>1080</v>
      </c>
      <c r="F683" s="369">
        <v>1490.1</v>
      </c>
    </row>
    <row r="684" spans="1:6" ht="25.5">
      <c r="A684" s="272"/>
      <c r="B684" s="272"/>
      <c r="C684" s="272"/>
      <c r="D684" s="272" t="s">
        <v>787</v>
      </c>
      <c r="E684" s="354" t="s">
        <v>788</v>
      </c>
      <c r="F684" s="369">
        <v>1490.1</v>
      </c>
    </row>
    <row r="685" spans="1:6">
      <c r="A685" s="272"/>
      <c r="B685" s="272"/>
      <c r="C685" s="272"/>
      <c r="D685" s="272" t="s">
        <v>789</v>
      </c>
      <c r="E685" s="354" t="s">
        <v>790</v>
      </c>
      <c r="F685" s="369">
        <v>1490.1</v>
      </c>
    </row>
    <row r="686" spans="1:6">
      <c r="A686" s="272"/>
      <c r="B686" s="272"/>
      <c r="C686" s="272" t="s">
        <v>387</v>
      </c>
      <c r="D686" s="272"/>
      <c r="E686" s="354" t="s">
        <v>386</v>
      </c>
      <c r="F686" s="369">
        <v>281.20800000000003</v>
      </c>
    </row>
    <row r="687" spans="1:6" ht="25.5">
      <c r="A687" s="272"/>
      <c r="B687" s="272"/>
      <c r="C687" s="272" t="s">
        <v>940</v>
      </c>
      <c r="D687" s="272"/>
      <c r="E687" s="354" t="s">
        <v>941</v>
      </c>
      <c r="F687" s="369">
        <v>281.20800000000003</v>
      </c>
    </row>
    <row r="688" spans="1:6">
      <c r="A688" s="272"/>
      <c r="B688" s="272"/>
      <c r="C688" s="272" t="s">
        <v>1081</v>
      </c>
      <c r="D688" s="272"/>
      <c r="E688" s="354" t="s">
        <v>360</v>
      </c>
      <c r="F688" s="369">
        <v>281.20800000000003</v>
      </c>
    </row>
    <row r="689" spans="1:6" ht="25.5">
      <c r="A689" s="272"/>
      <c r="B689" s="272"/>
      <c r="C689" s="272"/>
      <c r="D689" s="272" t="s">
        <v>787</v>
      </c>
      <c r="E689" s="354" t="s">
        <v>788</v>
      </c>
      <c r="F689" s="369">
        <v>281.20800000000003</v>
      </c>
    </row>
    <row r="690" spans="1:6">
      <c r="A690" s="272"/>
      <c r="B690" s="272"/>
      <c r="C690" s="272"/>
      <c r="D690" s="272" t="s">
        <v>789</v>
      </c>
      <c r="E690" s="354" t="s">
        <v>790</v>
      </c>
      <c r="F690" s="369">
        <v>281.20800000000003</v>
      </c>
    </row>
    <row r="691" spans="1:6" s="351" customFormat="1" ht="25.5">
      <c r="A691" s="413">
        <v>994</v>
      </c>
      <c r="B691" s="413"/>
      <c r="C691" s="413"/>
      <c r="D691" s="413"/>
      <c r="E691" s="412" t="s">
        <v>1127</v>
      </c>
      <c r="F691" s="360">
        <v>2720.7999999999997</v>
      </c>
    </row>
    <row r="692" spans="1:6">
      <c r="A692" s="272"/>
      <c r="B692" s="272" t="s">
        <v>934</v>
      </c>
      <c r="C692" s="272"/>
      <c r="D692" s="272"/>
      <c r="E692" s="354" t="s">
        <v>935</v>
      </c>
      <c r="F692" s="369">
        <v>2720.7999999999997</v>
      </c>
    </row>
    <row r="693" spans="1:6">
      <c r="A693" s="272"/>
      <c r="B693" s="272" t="s">
        <v>949</v>
      </c>
      <c r="C693" s="272"/>
      <c r="D693" s="272"/>
      <c r="E693" s="270" t="s">
        <v>950</v>
      </c>
      <c r="F693" s="369">
        <v>2720.7999999999997</v>
      </c>
    </row>
    <row r="694" spans="1:6">
      <c r="A694" s="272"/>
      <c r="B694" s="272"/>
      <c r="C694" s="272" t="s">
        <v>783</v>
      </c>
      <c r="D694" s="272"/>
      <c r="E694" s="354" t="s">
        <v>784</v>
      </c>
      <c r="F694" s="369">
        <v>2685.6</v>
      </c>
    </row>
    <row r="695" spans="1:6">
      <c r="A695" s="272"/>
      <c r="B695" s="272"/>
      <c r="C695" s="272" t="s">
        <v>785</v>
      </c>
      <c r="D695" s="272"/>
      <c r="E695" s="354" t="s">
        <v>786</v>
      </c>
      <c r="F695" s="369">
        <v>2685.6</v>
      </c>
    </row>
    <row r="696" spans="1:6" ht="25.5">
      <c r="A696" s="272"/>
      <c r="B696" s="272"/>
      <c r="C696" s="272"/>
      <c r="D696" s="272" t="s">
        <v>787</v>
      </c>
      <c r="E696" s="354" t="s">
        <v>788</v>
      </c>
      <c r="F696" s="369">
        <v>2622.5</v>
      </c>
    </row>
    <row r="697" spans="1:6">
      <c r="A697" s="272"/>
      <c r="B697" s="272"/>
      <c r="C697" s="272"/>
      <c r="D697" s="272" t="s">
        <v>789</v>
      </c>
      <c r="E697" s="354" t="s">
        <v>790</v>
      </c>
      <c r="F697" s="369">
        <v>2622.5</v>
      </c>
    </row>
    <row r="698" spans="1:6">
      <c r="A698" s="272"/>
      <c r="B698" s="272"/>
      <c r="C698" s="272"/>
      <c r="D698" s="272" t="s">
        <v>791</v>
      </c>
      <c r="E698" s="354" t="s">
        <v>792</v>
      </c>
      <c r="F698" s="369">
        <v>63.099999999999994</v>
      </c>
    </row>
    <row r="699" spans="1:6">
      <c r="A699" s="272"/>
      <c r="B699" s="272"/>
      <c r="C699" s="272"/>
      <c r="D699" s="272" t="s">
        <v>793</v>
      </c>
      <c r="E699" s="354" t="s">
        <v>794</v>
      </c>
      <c r="F699" s="369">
        <v>63.099999999999994</v>
      </c>
    </row>
    <row r="700" spans="1:6">
      <c r="A700" s="272"/>
      <c r="B700" s="272"/>
      <c r="C700" s="272" t="s">
        <v>401</v>
      </c>
      <c r="D700" s="272"/>
      <c r="E700" s="354" t="s">
        <v>400</v>
      </c>
      <c r="F700" s="369">
        <v>35.200000000000003</v>
      </c>
    </row>
    <row r="701" spans="1:6" ht="38.25">
      <c r="A701" s="272"/>
      <c r="B701" s="272"/>
      <c r="C701" s="272" t="s">
        <v>803</v>
      </c>
      <c r="D701" s="272"/>
      <c r="E701" s="354" t="s">
        <v>804</v>
      </c>
      <c r="F701" s="369">
        <v>35.200000000000003</v>
      </c>
    </row>
    <row r="702" spans="1:6" ht="25.5">
      <c r="A702" s="272"/>
      <c r="B702" s="272"/>
      <c r="C702" s="272"/>
      <c r="D702" s="272" t="s">
        <v>787</v>
      </c>
      <c r="E702" s="354" t="s">
        <v>788</v>
      </c>
      <c r="F702" s="369">
        <v>35.200000000000003</v>
      </c>
    </row>
    <row r="703" spans="1:6">
      <c r="A703" s="272"/>
      <c r="B703" s="272"/>
      <c r="C703" s="272"/>
      <c r="D703" s="272" t="s">
        <v>789</v>
      </c>
      <c r="E703" s="354" t="s">
        <v>790</v>
      </c>
      <c r="F703" s="369">
        <v>35.200000000000003</v>
      </c>
    </row>
    <row r="704" spans="1:6" s="351" customFormat="1" ht="17.25" customHeight="1">
      <c r="A704" s="448" t="s">
        <v>364</v>
      </c>
      <c r="B704" s="449"/>
      <c r="C704" s="449"/>
      <c r="D704" s="449"/>
      <c r="E704" s="450"/>
      <c r="F704" s="360">
        <v>1769823.4080000001</v>
      </c>
    </row>
  </sheetData>
  <mergeCells count="12">
    <mergeCell ref="F7:F8"/>
    <mergeCell ref="A6:F6"/>
    <mergeCell ref="E1:F1"/>
    <mergeCell ref="E2:F2"/>
    <mergeCell ref="E3:F3"/>
    <mergeCell ref="E4:F4"/>
    <mergeCell ref="A704:E704"/>
    <mergeCell ref="A7:A8"/>
    <mergeCell ref="B7:B8"/>
    <mergeCell ref="C7:C8"/>
    <mergeCell ref="D7:D8"/>
    <mergeCell ref="E7:E8"/>
  </mergeCells>
  <pageMargins left="0.78740157480314965" right="0.39370078740157483" top="0.59055118110236227" bottom="0.59055118110236227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649"/>
  <sheetViews>
    <sheetView topLeftCell="A633" workbookViewId="0">
      <selection activeCell="D651" sqref="D651"/>
    </sheetView>
  </sheetViews>
  <sheetFormatPr defaultRowHeight="12.75"/>
  <cols>
    <col min="1" max="1" width="5.28515625" customWidth="1"/>
    <col min="2" max="2" width="6.7109375" customWidth="1"/>
    <col min="3" max="3" width="7.28515625" customWidth="1"/>
    <col min="4" max="4" width="4.42578125" customWidth="1"/>
    <col min="5" max="5" width="52.7109375" customWidth="1"/>
    <col min="6" max="6" width="12.28515625" customWidth="1"/>
    <col min="7" max="7" width="12.140625" customWidth="1"/>
  </cols>
  <sheetData>
    <row r="1" spans="1:7" s="134" customFormat="1" ht="15.75">
      <c r="A1" s="97"/>
      <c r="B1" s="98"/>
      <c r="C1" s="98"/>
      <c r="D1" s="98"/>
      <c r="E1" s="435" t="s">
        <v>766</v>
      </c>
      <c r="F1" s="435"/>
      <c r="G1" s="435"/>
    </row>
    <row r="2" spans="1:7" s="134" customFormat="1" ht="15.75">
      <c r="A2" s="97"/>
      <c r="B2" s="98"/>
      <c r="C2" s="98"/>
      <c r="D2" s="98"/>
      <c r="E2" s="435" t="s">
        <v>220</v>
      </c>
      <c r="F2" s="435"/>
      <c r="G2" s="435"/>
    </row>
    <row r="3" spans="1:7" s="134" customFormat="1" ht="15.75">
      <c r="A3" s="97"/>
      <c r="B3" s="98"/>
      <c r="C3" s="98"/>
      <c r="D3" s="98"/>
      <c r="E3" s="435" t="s">
        <v>221</v>
      </c>
      <c r="F3" s="435"/>
      <c r="G3" s="435"/>
    </row>
    <row r="4" spans="1:7" s="134" customFormat="1" ht="15.75">
      <c r="A4" s="97"/>
      <c r="B4" s="98"/>
      <c r="C4" s="98"/>
      <c r="D4" s="98"/>
      <c r="E4" s="435" t="s">
        <v>767</v>
      </c>
      <c r="F4" s="435"/>
      <c r="G4" s="435"/>
    </row>
    <row r="5" spans="1:7" ht="15.75">
      <c r="A5" s="97"/>
      <c r="B5" s="98"/>
      <c r="C5" s="98"/>
      <c r="D5" s="98"/>
      <c r="E5" s="97"/>
      <c r="F5" s="96"/>
      <c r="G5" s="96"/>
    </row>
    <row r="6" spans="1:7" ht="18.75">
      <c r="A6" s="436" t="s">
        <v>768</v>
      </c>
      <c r="B6" s="436"/>
      <c r="C6" s="436"/>
      <c r="D6" s="436"/>
      <c r="E6" s="436"/>
      <c r="F6" s="436"/>
      <c r="G6" s="359"/>
    </row>
    <row r="7" spans="1:7" ht="15.75">
      <c r="A7" s="97"/>
      <c r="B7" s="98"/>
      <c r="C7" s="98"/>
      <c r="D7" s="98"/>
      <c r="E7" s="97"/>
      <c r="F7" s="96"/>
      <c r="G7" s="345"/>
    </row>
    <row r="8" spans="1:7" s="182" customFormat="1" ht="18" customHeight="1">
      <c r="A8" s="451" t="s">
        <v>1083</v>
      </c>
      <c r="B8" s="442" t="s">
        <v>412</v>
      </c>
      <c r="C8" s="443" t="s">
        <v>1084</v>
      </c>
      <c r="D8" s="443" t="s">
        <v>414</v>
      </c>
      <c r="E8" s="444" t="s">
        <v>1082</v>
      </c>
      <c r="F8" s="446" t="s">
        <v>422</v>
      </c>
      <c r="G8" s="447"/>
    </row>
    <row r="9" spans="1:7" s="182" customFormat="1" ht="15.75" customHeight="1">
      <c r="A9" s="451"/>
      <c r="B9" s="442"/>
      <c r="C9" s="443"/>
      <c r="D9" s="443"/>
      <c r="E9" s="444"/>
      <c r="F9" s="101" t="s">
        <v>202</v>
      </c>
      <c r="G9" s="101" t="s">
        <v>280</v>
      </c>
    </row>
    <row r="10" spans="1:7" s="307" customFormat="1" ht="25.5">
      <c r="A10" s="364">
        <v>901</v>
      </c>
      <c r="B10" s="365"/>
      <c r="C10" s="365"/>
      <c r="D10" s="365"/>
      <c r="E10" s="366" t="s">
        <v>1117</v>
      </c>
      <c r="F10" s="367">
        <f>F11+F51</f>
        <v>129433</v>
      </c>
      <c r="G10" s="367">
        <f>G11+G51</f>
        <v>141219.1</v>
      </c>
    </row>
    <row r="11" spans="1:7" s="307" customFormat="1">
      <c r="A11" s="354"/>
      <c r="B11" s="368" t="s">
        <v>396</v>
      </c>
      <c r="C11" s="368"/>
      <c r="D11" s="368"/>
      <c r="E11" s="354" t="s">
        <v>395</v>
      </c>
      <c r="F11" s="369">
        <f>F12+F21+F27</f>
        <v>127229.2</v>
      </c>
      <c r="G11" s="369">
        <f>G12+G21+G27</f>
        <v>138774.30000000002</v>
      </c>
    </row>
    <row r="12" spans="1:7" s="307" customFormat="1">
      <c r="A12" s="354"/>
      <c r="B12" s="368" t="s">
        <v>394</v>
      </c>
      <c r="C12" s="368"/>
      <c r="D12" s="368"/>
      <c r="E12" s="270" t="s">
        <v>393</v>
      </c>
      <c r="F12" s="369">
        <f>F13</f>
        <v>108006.67</v>
      </c>
      <c r="G12" s="369">
        <f>G13</f>
        <v>118114.67</v>
      </c>
    </row>
    <row r="13" spans="1:7" s="307" customFormat="1">
      <c r="A13" s="354"/>
      <c r="B13" s="368"/>
      <c r="C13" s="368" t="s">
        <v>387</v>
      </c>
      <c r="D13" s="368"/>
      <c r="E13" s="354" t="s">
        <v>386</v>
      </c>
      <c r="F13" s="369">
        <f>F14</f>
        <v>108006.67</v>
      </c>
      <c r="G13" s="369">
        <f>G14</f>
        <v>118114.67</v>
      </c>
    </row>
    <row r="14" spans="1:7" s="307" customFormat="1" ht="25.5">
      <c r="A14" s="354"/>
      <c r="B14" s="368"/>
      <c r="C14" s="368" t="s">
        <v>773</v>
      </c>
      <c r="D14" s="368"/>
      <c r="E14" s="354" t="s">
        <v>774</v>
      </c>
      <c r="F14" s="369">
        <f>F15+F18</f>
        <v>108006.67</v>
      </c>
      <c r="G14" s="369">
        <f>G15+G18</f>
        <v>118114.67</v>
      </c>
    </row>
    <row r="15" spans="1:7" s="307" customFormat="1" ht="25.5">
      <c r="A15" s="354"/>
      <c r="B15" s="368"/>
      <c r="C15" s="368" t="s">
        <v>775</v>
      </c>
      <c r="D15" s="368"/>
      <c r="E15" s="354" t="s">
        <v>776</v>
      </c>
      <c r="F15" s="369">
        <f>F16</f>
        <v>4317.3999999999996</v>
      </c>
      <c r="G15" s="369">
        <f>G16</f>
        <v>4683</v>
      </c>
    </row>
    <row r="16" spans="1:7" s="307" customFormat="1" ht="25.5" customHeight="1">
      <c r="A16" s="354"/>
      <c r="B16" s="368"/>
      <c r="C16" s="368"/>
      <c r="D16" s="368" t="s">
        <v>769</v>
      </c>
      <c r="E16" s="354" t="s">
        <v>770</v>
      </c>
      <c r="F16" s="369">
        <f>F17</f>
        <v>4317.3999999999996</v>
      </c>
      <c r="G16" s="369">
        <f>G17</f>
        <v>4683</v>
      </c>
    </row>
    <row r="17" spans="1:7" s="307" customFormat="1">
      <c r="A17" s="354"/>
      <c r="B17" s="368"/>
      <c r="C17" s="368"/>
      <c r="D17" s="368" t="s">
        <v>771</v>
      </c>
      <c r="E17" s="354" t="s">
        <v>772</v>
      </c>
      <c r="F17" s="369">
        <v>4317.3999999999996</v>
      </c>
      <c r="G17" s="369">
        <v>4683</v>
      </c>
    </row>
    <row r="18" spans="1:7" s="307" customFormat="1" ht="25.5">
      <c r="A18" s="354"/>
      <c r="B18" s="368"/>
      <c r="C18" s="368" t="s">
        <v>777</v>
      </c>
      <c r="D18" s="368"/>
      <c r="E18" s="354" t="s">
        <v>778</v>
      </c>
      <c r="F18" s="369">
        <f>SUM(F19)</f>
        <v>103689.27</v>
      </c>
      <c r="G18" s="369">
        <f>SUM(G19)</f>
        <v>113431.67</v>
      </c>
    </row>
    <row r="19" spans="1:7" s="307" customFormat="1" ht="24.75" customHeight="1">
      <c r="A19" s="354"/>
      <c r="B19" s="368"/>
      <c r="C19" s="368"/>
      <c r="D19" s="368" t="s">
        <v>769</v>
      </c>
      <c r="E19" s="354" t="s">
        <v>770</v>
      </c>
      <c r="F19" s="369">
        <f>F20</f>
        <v>103689.27</v>
      </c>
      <c r="G19" s="369">
        <f>G20</f>
        <v>113431.67</v>
      </c>
    </row>
    <row r="20" spans="1:7" s="307" customFormat="1">
      <c r="A20" s="354"/>
      <c r="B20" s="368"/>
      <c r="C20" s="368"/>
      <c r="D20" s="368" t="s">
        <v>771</v>
      </c>
      <c r="E20" s="354" t="s">
        <v>772</v>
      </c>
      <c r="F20" s="369">
        <v>103689.27</v>
      </c>
      <c r="G20" s="369">
        <v>113431.67</v>
      </c>
    </row>
    <row r="21" spans="1:7" s="307" customFormat="1">
      <c r="A21" s="354"/>
      <c r="B21" s="368" t="s">
        <v>779</v>
      </c>
      <c r="C21" s="368"/>
      <c r="D21" s="368"/>
      <c r="E21" s="270" t="s">
        <v>780</v>
      </c>
      <c r="F21" s="369">
        <f t="shared" ref="F21:G25" si="0">F22</f>
        <v>11510.59</v>
      </c>
      <c r="G21" s="369">
        <f t="shared" si="0"/>
        <v>12541.71</v>
      </c>
    </row>
    <row r="22" spans="1:7" s="307" customFormat="1">
      <c r="A22" s="354"/>
      <c r="B22" s="368"/>
      <c r="C22" s="368" t="s">
        <v>387</v>
      </c>
      <c r="D22" s="368"/>
      <c r="E22" s="354" t="s">
        <v>386</v>
      </c>
      <c r="F22" s="369">
        <f t="shared" si="0"/>
        <v>11510.59</v>
      </c>
      <c r="G22" s="369">
        <f t="shared" si="0"/>
        <v>12541.71</v>
      </c>
    </row>
    <row r="23" spans="1:7" s="307" customFormat="1" ht="25.5">
      <c r="A23" s="354"/>
      <c r="B23" s="368"/>
      <c r="C23" s="368" t="s">
        <v>773</v>
      </c>
      <c r="D23" s="368"/>
      <c r="E23" s="354" t="s">
        <v>774</v>
      </c>
      <c r="F23" s="369">
        <f t="shared" si="0"/>
        <v>11510.59</v>
      </c>
      <c r="G23" s="369">
        <f t="shared" si="0"/>
        <v>12541.71</v>
      </c>
    </row>
    <row r="24" spans="1:7" s="307" customFormat="1" ht="25.5">
      <c r="A24" s="354"/>
      <c r="B24" s="368"/>
      <c r="C24" s="368" t="s">
        <v>777</v>
      </c>
      <c r="D24" s="368"/>
      <c r="E24" s="354" t="s">
        <v>778</v>
      </c>
      <c r="F24" s="369">
        <f t="shared" si="0"/>
        <v>11510.59</v>
      </c>
      <c r="G24" s="369">
        <f t="shared" si="0"/>
        <v>12541.71</v>
      </c>
    </row>
    <row r="25" spans="1:7" s="307" customFormat="1" ht="25.5" customHeight="1">
      <c r="A25" s="354"/>
      <c r="B25" s="368"/>
      <c r="C25" s="368"/>
      <c r="D25" s="368" t="s">
        <v>769</v>
      </c>
      <c r="E25" s="354" t="s">
        <v>770</v>
      </c>
      <c r="F25" s="369">
        <f t="shared" si="0"/>
        <v>11510.59</v>
      </c>
      <c r="G25" s="369">
        <f t="shared" si="0"/>
        <v>12541.71</v>
      </c>
    </row>
    <row r="26" spans="1:7" s="307" customFormat="1">
      <c r="A26" s="354"/>
      <c r="B26" s="368"/>
      <c r="C26" s="368"/>
      <c r="D26" s="368" t="s">
        <v>771</v>
      </c>
      <c r="E26" s="354" t="s">
        <v>772</v>
      </c>
      <c r="F26" s="369">
        <v>11510.59</v>
      </c>
      <c r="G26" s="369">
        <v>12541.71</v>
      </c>
    </row>
    <row r="27" spans="1:7" s="307" customFormat="1">
      <c r="A27" s="354"/>
      <c r="B27" s="368" t="s">
        <v>781</v>
      </c>
      <c r="C27" s="368"/>
      <c r="D27" s="368"/>
      <c r="E27" s="270" t="s">
        <v>782</v>
      </c>
      <c r="F27" s="369">
        <f>F28+F32+F43+F47</f>
        <v>7711.94</v>
      </c>
      <c r="G27" s="369">
        <f>G28+G32+G43</f>
        <v>8117.9199999999992</v>
      </c>
    </row>
    <row r="28" spans="1:7" s="307" customFormat="1">
      <c r="A28" s="354"/>
      <c r="B28" s="368"/>
      <c r="C28" s="370" t="s">
        <v>783</v>
      </c>
      <c r="D28" s="370"/>
      <c r="E28" s="371" t="s">
        <v>784</v>
      </c>
      <c r="F28" s="372">
        <f t="shared" ref="F28:G30" si="1">F29</f>
        <v>16.399999999999999</v>
      </c>
      <c r="G28" s="372">
        <f t="shared" si="1"/>
        <v>16.399999999999999</v>
      </c>
    </row>
    <row r="29" spans="1:7" s="307" customFormat="1">
      <c r="A29" s="354"/>
      <c r="B29" s="368"/>
      <c r="C29" s="370" t="s">
        <v>785</v>
      </c>
      <c r="D29" s="370"/>
      <c r="E29" s="371" t="s">
        <v>786</v>
      </c>
      <c r="F29" s="372">
        <f t="shared" si="1"/>
        <v>16.399999999999999</v>
      </c>
      <c r="G29" s="372">
        <f t="shared" si="1"/>
        <v>16.399999999999999</v>
      </c>
    </row>
    <row r="30" spans="1:7" s="307" customFormat="1">
      <c r="A30" s="354"/>
      <c r="B30" s="368"/>
      <c r="C30" s="370"/>
      <c r="D30" s="370" t="s">
        <v>791</v>
      </c>
      <c r="E30" s="371" t="s">
        <v>792</v>
      </c>
      <c r="F30" s="372">
        <f t="shared" si="1"/>
        <v>16.399999999999999</v>
      </c>
      <c r="G30" s="372">
        <f t="shared" si="1"/>
        <v>16.399999999999999</v>
      </c>
    </row>
    <row r="31" spans="1:7" s="307" customFormat="1" ht="12" customHeight="1">
      <c r="A31" s="354"/>
      <c r="B31" s="368"/>
      <c r="C31" s="370"/>
      <c r="D31" s="370" t="s">
        <v>793</v>
      </c>
      <c r="E31" s="371" t="s">
        <v>794</v>
      </c>
      <c r="F31" s="372">
        <v>16.399999999999999</v>
      </c>
      <c r="G31" s="372">
        <v>16.399999999999999</v>
      </c>
    </row>
    <row r="32" spans="1:7" s="307" customFormat="1">
      <c r="A32" s="354"/>
      <c r="B32" s="368"/>
      <c r="C32" s="370" t="s">
        <v>387</v>
      </c>
      <c r="D32" s="370"/>
      <c r="E32" s="371" t="s">
        <v>386</v>
      </c>
      <c r="F32" s="372">
        <f>F33</f>
        <v>7224.24</v>
      </c>
      <c r="G32" s="372">
        <f>G33</f>
        <v>7920.7199999999993</v>
      </c>
    </row>
    <row r="33" spans="1:7" s="307" customFormat="1" ht="25.5">
      <c r="A33" s="354"/>
      <c r="B33" s="368"/>
      <c r="C33" s="368" t="s">
        <v>773</v>
      </c>
      <c r="D33" s="368"/>
      <c r="E33" s="354" t="s">
        <v>774</v>
      </c>
      <c r="F33" s="369">
        <f>F34</f>
        <v>7224.24</v>
      </c>
      <c r="G33" s="369">
        <f>G34</f>
        <v>7920.7199999999993</v>
      </c>
    </row>
    <row r="34" spans="1:7" s="307" customFormat="1" ht="25.5">
      <c r="A34" s="354"/>
      <c r="B34" s="368"/>
      <c r="C34" s="368" t="s">
        <v>777</v>
      </c>
      <c r="D34" s="368"/>
      <c r="E34" s="354" t="s">
        <v>778</v>
      </c>
      <c r="F34" s="369">
        <f>F35+F37+F39+F41</f>
        <v>7224.24</v>
      </c>
      <c r="G34" s="369">
        <f>G35+G37+G39+G41</f>
        <v>7920.7199999999993</v>
      </c>
    </row>
    <row r="35" spans="1:7" s="307" customFormat="1" ht="38.25">
      <c r="A35" s="354"/>
      <c r="B35" s="368"/>
      <c r="C35" s="368"/>
      <c r="D35" s="370" t="s">
        <v>787</v>
      </c>
      <c r="E35" s="371" t="s">
        <v>788</v>
      </c>
      <c r="F35" s="372">
        <f>F36</f>
        <v>4996.22</v>
      </c>
      <c r="G35" s="372">
        <f>G36</f>
        <v>5484.88</v>
      </c>
    </row>
    <row r="36" spans="1:7" s="307" customFormat="1">
      <c r="A36" s="354"/>
      <c r="B36" s="368"/>
      <c r="C36" s="368"/>
      <c r="D36" s="370" t="s">
        <v>789</v>
      </c>
      <c r="E36" s="371" t="s">
        <v>790</v>
      </c>
      <c r="F36" s="372">
        <v>4996.22</v>
      </c>
      <c r="G36" s="372">
        <v>5484.88</v>
      </c>
    </row>
    <row r="37" spans="1:7" s="307" customFormat="1">
      <c r="A37" s="354"/>
      <c r="B37" s="368"/>
      <c r="C37" s="368"/>
      <c r="D37" s="370" t="s">
        <v>791</v>
      </c>
      <c r="E37" s="371" t="s">
        <v>792</v>
      </c>
      <c r="F37" s="372">
        <f>F38</f>
        <v>825.6</v>
      </c>
      <c r="G37" s="372">
        <f>G38</f>
        <v>883.13</v>
      </c>
    </row>
    <row r="38" spans="1:7" s="307" customFormat="1" ht="12.75" customHeight="1">
      <c r="A38" s="354"/>
      <c r="B38" s="368"/>
      <c r="C38" s="368"/>
      <c r="D38" s="370" t="s">
        <v>793</v>
      </c>
      <c r="E38" s="371" t="s">
        <v>794</v>
      </c>
      <c r="F38" s="372">
        <v>825.6</v>
      </c>
      <c r="G38" s="372">
        <v>883.13</v>
      </c>
    </row>
    <row r="39" spans="1:7" s="307" customFormat="1" ht="25.5" customHeight="1">
      <c r="A39" s="354"/>
      <c r="B39" s="368"/>
      <c r="C39" s="368"/>
      <c r="D39" s="368" t="s">
        <v>769</v>
      </c>
      <c r="E39" s="354" t="s">
        <v>770</v>
      </c>
      <c r="F39" s="369">
        <f>F40</f>
        <v>1394.52</v>
      </c>
      <c r="G39" s="369">
        <f>G40</f>
        <v>1544.81</v>
      </c>
    </row>
    <row r="40" spans="1:7" s="307" customFormat="1">
      <c r="A40" s="354"/>
      <c r="B40" s="368"/>
      <c r="C40" s="368"/>
      <c r="D40" s="368" t="s">
        <v>771</v>
      </c>
      <c r="E40" s="354" t="s">
        <v>772</v>
      </c>
      <c r="F40" s="369">
        <v>1394.52</v>
      </c>
      <c r="G40" s="369">
        <v>1544.81</v>
      </c>
    </row>
    <row r="41" spans="1:7" s="307" customFormat="1">
      <c r="A41" s="354"/>
      <c r="B41" s="368"/>
      <c r="C41" s="368"/>
      <c r="D41" s="370" t="s">
        <v>795</v>
      </c>
      <c r="E41" s="371" t="s">
        <v>796</v>
      </c>
      <c r="F41" s="372">
        <f>F42</f>
        <v>7.9</v>
      </c>
      <c r="G41" s="372">
        <f>G42</f>
        <v>7.9</v>
      </c>
    </row>
    <row r="42" spans="1:7" s="307" customFormat="1" ht="25.5">
      <c r="A42" s="354"/>
      <c r="B42" s="368"/>
      <c r="C42" s="368"/>
      <c r="D42" s="370" t="s">
        <v>797</v>
      </c>
      <c r="E42" s="371" t="s">
        <v>798</v>
      </c>
      <c r="F42" s="372">
        <v>7.9</v>
      </c>
      <c r="G42" s="372">
        <v>7.9</v>
      </c>
    </row>
    <row r="43" spans="1:7" s="307" customFormat="1">
      <c r="A43" s="354"/>
      <c r="B43" s="368"/>
      <c r="C43" s="373" t="s">
        <v>799</v>
      </c>
      <c r="D43" s="373"/>
      <c r="E43" s="374" t="s">
        <v>800</v>
      </c>
      <c r="F43" s="372">
        <f t="shared" ref="F43:G45" si="2">F44</f>
        <v>453.7</v>
      </c>
      <c r="G43" s="372">
        <f t="shared" si="2"/>
        <v>180.8</v>
      </c>
    </row>
    <row r="44" spans="1:7" s="307" customFormat="1" ht="51">
      <c r="A44" s="354"/>
      <c r="B44" s="368"/>
      <c r="C44" s="373" t="s">
        <v>801</v>
      </c>
      <c r="D44" s="373"/>
      <c r="E44" s="374" t="s">
        <v>802</v>
      </c>
      <c r="F44" s="372">
        <f t="shared" si="2"/>
        <v>453.7</v>
      </c>
      <c r="G44" s="372">
        <f t="shared" si="2"/>
        <v>180.8</v>
      </c>
    </row>
    <row r="45" spans="1:7" s="307" customFormat="1" ht="24.75" customHeight="1">
      <c r="A45" s="354"/>
      <c r="B45" s="368"/>
      <c r="C45" s="373"/>
      <c r="D45" s="368" t="s">
        <v>769</v>
      </c>
      <c r="E45" s="354" t="s">
        <v>770</v>
      </c>
      <c r="F45" s="372">
        <f t="shared" si="2"/>
        <v>453.7</v>
      </c>
      <c r="G45" s="372">
        <f t="shared" si="2"/>
        <v>180.8</v>
      </c>
    </row>
    <row r="46" spans="1:7" s="307" customFormat="1">
      <c r="A46" s="354"/>
      <c r="B46" s="368"/>
      <c r="C46" s="373"/>
      <c r="D46" s="368" t="s">
        <v>771</v>
      </c>
      <c r="E46" s="354" t="s">
        <v>772</v>
      </c>
      <c r="F46" s="372">
        <v>453.7</v>
      </c>
      <c r="G46" s="372">
        <v>180.8</v>
      </c>
    </row>
    <row r="47" spans="1:7" s="307" customFormat="1">
      <c r="A47" s="354"/>
      <c r="B47" s="368"/>
      <c r="C47" s="373" t="s">
        <v>401</v>
      </c>
      <c r="D47" s="368"/>
      <c r="E47" s="354" t="s">
        <v>400</v>
      </c>
      <c r="F47" s="372">
        <f>F48</f>
        <v>17.600000000000001</v>
      </c>
      <c r="G47" s="372"/>
    </row>
    <row r="48" spans="1:7" s="307" customFormat="1" ht="51">
      <c r="A48" s="354"/>
      <c r="B48" s="368"/>
      <c r="C48" s="373" t="s">
        <v>803</v>
      </c>
      <c r="D48" s="368"/>
      <c r="E48" s="354" t="s">
        <v>804</v>
      </c>
      <c r="F48" s="372">
        <f>F49</f>
        <v>17.600000000000001</v>
      </c>
      <c r="G48" s="372"/>
    </row>
    <row r="49" spans="1:7" s="307" customFormat="1" ht="38.25">
      <c r="A49" s="354"/>
      <c r="B49" s="368"/>
      <c r="C49" s="373"/>
      <c r="D49" s="370" t="s">
        <v>787</v>
      </c>
      <c r="E49" s="371" t="s">
        <v>788</v>
      </c>
      <c r="F49" s="372">
        <f>F50</f>
        <v>17.600000000000001</v>
      </c>
      <c r="G49" s="372"/>
    </row>
    <row r="50" spans="1:7" s="307" customFormat="1">
      <c r="A50" s="354"/>
      <c r="B50" s="368"/>
      <c r="C50" s="373"/>
      <c r="D50" s="370" t="s">
        <v>789</v>
      </c>
      <c r="E50" s="371" t="s">
        <v>790</v>
      </c>
      <c r="F50" s="372">
        <v>17.600000000000001</v>
      </c>
      <c r="G50" s="372"/>
    </row>
    <row r="51" spans="1:7" s="307" customFormat="1">
      <c r="A51" s="354"/>
      <c r="B51" s="368" t="s">
        <v>378</v>
      </c>
      <c r="C51" s="368"/>
      <c r="D51" s="368"/>
      <c r="E51" s="354" t="s">
        <v>377</v>
      </c>
      <c r="F51" s="369">
        <f t="shared" ref="F51:G55" si="3">F52</f>
        <v>2203.8000000000002</v>
      </c>
      <c r="G51" s="369">
        <f t="shared" si="3"/>
        <v>2444.8000000000002</v>
      </c>
    </row>
    <row r="52" spans="1:7" s="307" customFormat="1">
      <c r="A52" s="354"/>
      <c r="B52" s="368" t="s">
        <v>515</v>
      </c>
      <c r="C52" s="368"/>
      <c r="D52" s="368"/>
      <c r="E52" s="270" t="s">
        <v>805</v>
      </c>
      <c r="F52" s="369">
        <f t="shared" si="3"/>
        <v>2203.8000000000002</v>
      </c>
      <c r="G52" s="369">
        <f t="shared" si="3"/>
        <v>2444.8000000000002</v>
      </c>
    </row>
    <row r="53" spans="1:7" s="307" customFormat="1">
      <c r="A53" s="354"/>
      <c r="B53" s="368"/>
      <c r="C53" s="368" t="s">
        <v>374</v>
      </c>
      <c r="D53" s="368"/>
      <c r="E53" s="354" t="s">
        <v>373</v>
      </c>
      <c r="F53" s="369">
        <f t="shared" si="3"/>
        <v>2203.8000000000002</v>
      </c>
      <c r="G53" s="369">
        <f t="shared" si="3"/>
        <v>2444.8000000000002</v>
      </c>
    </row>
    <row r="54" spans="1:7" s="307" customFormat="1" ht="51">
      <c r="A54" s="354"/>
      <c r="B54" s="368"/>
      <c r="C54" s="368" t="s">
        <v>806</v>
      </c>
      <c r="D54" s="368"/>
      <c r="E54" s="354" t="s">
        <v>807</v>
      </c>
      <c r="F54" s="369">
        <f t="shared" si="3"/>
        <v>2203.8000000000002</v>
      </c>
      <c r="G54" s="369">
        <f t="shared" si="3"/>
        <v>2444.8000000000002</v>
      </c>
    </row>
    <row r="55" spans="1:7" s="307" customFormat="1">
      <c r="A55" s="354"/>
      <c r="B55" s="368"/>
      <c r="C55" s="368"/>
      <c r="D55" s="368" t="s">
        <v>808</v>
      </c>
      <c r="E55" s="354" t="s">
        <v>809</v>
      </c>
      <c r="F55" s="369">
        <f t="shared" si="3"/>
        <v>2203.8000000000002</v>
      </c>
      <c r="G55" s="369">
        <f t="shared" si="3"/>
        <v>2444.8000000000002</v>
      </c>
    </row>
    <row r="56" spans="1:7" s="307" customFormat="1" ht="13.5" thickBot="1">
      <c r="A56" s="375"/>
      <c r="B56" s="376"/>
      <c r="C56" s="376"/>
      <c r="D56" s="376" t="s">
        <v>810</v>
      </c>
      <c r="E56" s="375" t="s">
        <v>811</v>
      </c>
      <c r="F56" s="377">
        <v>2203.8000000000002</v>
      </c>
      <c r="G56" s="377">
        <v>2444.8000000000002</v>
      </c>
    </row>
    <row r="57" spans="1:7" s="307" customFormat="1" ht="38.25">
      <c r="A57" s="378">
        <v>902</v>
      </c>
      <c r="B57" s="362"/>
      <c r="C57" s="362"/>
      <c r="D57" s="362"/>
      <c r="E57" s="361" t="s">
        <v>1118</v>
      </c>
      <c r="F57" s="363">
        <f>F58+F78+F120</f>
        <v>67646.600000000006</v>
      </c>
      <c r="G57" s="363">
        <f>G58+G78+G120</f>
        <v>67984.2</v>
      </c>
    </row>
    <row r="58" spans="1:7" s="307" customFormat="1">
      <c r="A58" s="354"/>
      <c r="B58" s="368" t="s">
        <v>407</v>
      </c>
      <c r="C58" s="368"/>
      <c r="D58" s="368"/>
      <c r="E58" s="354" t="s">
        <v>406</v>
      </c>
      <c r="F58" s="369">
        <f>F59+F68</f>
        <v>43513.9</v>
      </c>
      <c r="G58" s="369">
        <f>G59+G68</f>
        <v>43788.7</v>
      </c>
    </row>
    <row r="59" spans="1:7" s="307" customFormat="1">
      <c r="A59" s="354"/>
      <c r="B59" s="368" t="s">
        <v>418</v>
      </c>
      <c r="C59" s="368"/>
      <c r="D59" s="368"/>
      <c r="E59" s="270" t="s">
        <v>417</v>
      </c>
      <c r="F59" s="369">
        <f>F60+F64</f>
        <v>43145.8</v>
      </c>
      <c r="G59" s="369">
        <f>G60+G64</f>
        <v>43420.6</v>
      </c>
    </row>
    <row r="60" spans="1:7" s="307" customFormat="1">
      <c r="A60" s="354"/>
      <c r="B60" s="368"/>
      <c r="C60" s="368" t="s">
        <v>812</v>
      </c>
      <c r="D60" s="368"/>
      <c r="E60" s="354" t="s">
        <v>813</v>
      </c>
      <c r="F60" s="369">
        <f t="shared" ref="F60:G62" si="4">F61</f>
        <v>42286.200000000004</v>
      </c>
      <c r="G60" s="369">
        <f t="shared" si="4"/>
        <v>42561</v>
      </c>
    </row>
    <row r="61" spans="1:7" s="307" customFormat="1">
      <c r="A61" s="354"/>
      <c r="B61" s="368"/>
      <c r="C61" s="368" t="s">
        <v>814</v>
      </c>
      <c r="D61" s="368"/>
      <c r="E61" s="354" t="s">
        <v>815</v>
      </c>
      <c r="F61" s="369">
        <f t="shared" si="4"/>
        <v>42286.200000000004</v>
      </c>
      <c r="G61" s="369">
        <f t="shared" si="4"/>
        <v>42561</v>
      </c>
    </row>
    <row r="62" spans="1:7" s="307" customFormat="1" ht="24.75" customHeight="1">
      <c r="A62" s="354"/>
      <c r="B62" s="368"/>
      <c r="C62" s="368"/>
      <c r="D62" s="368" t="s">
        <v>769</v>
      </c>
      <c r="E62" s="354" t="s">
        <v>770</v>
      </c>
      <c r="F62" s="369">
        <f t="shared" si="4"/>
        <v>42286.200000000004</v>
      </c>
      <c r="G62" s="369">
        <f t="shared" si="4"/>
        <v>42561</v>
      </c>
    </row>
    <row r="63" spans="1:7" s="307" customFormat="1">
      <c r="A63" s="354"/>
      <c r="B63" s="368"/>
      <c r="C63" s="368"/>
      <c r="D63" s="368" t="s">
        <v>771</v>
      </c>
      <c r="E63" s="354" t="s">
        <v>772</v>
      </c>
      <c r="F63" s="369">
        <f>42286.3-0.1</f>
        <v>42286.200000000004</v>
      </c>
      <c r="G63" s="369">
        <v>42561</v>
      </c>
    </row>
    <row r="64" spans="1:7" s="307" customFormat="1" ht="25.5">
      <c r="A64" s="354"/>
      <c r="B64" s="368"/>
      <c r="C64" s="368" t="s">
        <v>816</v>
      </c>
      <c r="D64" s="368"/>
      <c r="E64" s="354" t="s">
        <v>817</v>
      </c>
      <c r="F64" s="369">
        <f t="shared" ref="F64:G66" si="5">F65</f>
        <v>859.6</v>
      </c>
      <c r="G64" s="369">
        <f t="shared" si="5"/>
        <v>859.6</v>
      </c>
    </row>
    <row r="65" spans="1:7" s="307" customFormat="1" ht="25.5">
      <c r="A65" s="354"/>
      <c r="B65" s="368"/>
      <c r="C65" s="368" t="s">
        <v>818</v>
      </c>
      <c r="D65" s="368"/>
      <c r="E65" s="354" t="s">
        <v>819</v>
      </c>
      <c r="F65" s="369">
        <f t="shared" si="5"/>
        <v>859.6</v>
      </c>
      <c r="G65" s="369">
        <f t="shared" si="5"/>
        <v>859.6</v>
      </c>
    </row>
    <row r="66" spans="1:7" s="307" customFormat="1" ht="24.75" customHeight="1">
      <c r="A66" s="354"/>
      <c r="B66" s="368"/>
      <c r="C66" s="368"/>
      <c r="D66" s="368" t="s">
        <v>769</v>
      </c>
      <c r="E66" s="354" t="s">
        <v>770</v>
      </c>
      <c r="F66" s="369">
        <f t="shared" si="5"/>
        <v>859.6</v>
      </c>
      <c r="G66" s="369">
        <f t="shared" si="5"/>
        <v>859.6</v>
      </c>
    </row>
    <row r="67" spans="1:7" s="307" customFormat="1">
      <c r="A67" s="354"/>
      <c r="B67" s="368"/>
      <c r="C67" s="368"/>
      <c r="D67" s="368" t="s">
        <v>771</v>
      </c>
      <c r="E67" s="354" t="s">
        <v>772</v>
      </c>
      <c r="F67" s="369">
        <v>859.6</v>
      </c>
      <c r="G67" s="369">
        <v>859.6</v>
      </c>
    </row>
    <row r="68" spans="1:7" s="307" customFormat="1">
      <c r="A68" s="354"/>
      <c r="B68" s="368" t="s">
        <v>820</v>
      </c>
      <c r="C68" s="368"/>
      <c r="D68" s="368"/>
      <c r="E68" s="270" t="s">
        <v>821</v>
      </c>
      <c r="F68" s="369">
        <f>F73+F69</f>
        <v>368.1</v>
      </c>
      <c r="G68" s="369">
        <f>G73+G69</f>
        <v>368.1</v>
      </c>
    </row>
    <row r="69" spans="1:7" s="307" customFormat="1" ht="13.5" customHeight="1">
      <c r="A69" s="354"/>
      <c r="B69" s="368"/>
      <c r="C69" s="368" t="s">
        <v>822</v>
      </c>
      <c r="D69" s="368"/>
      <c r="E69" s="354" t="s">
        <v>823</v>
      </c>
      <c r="F69" s="369">
        <f t="shared" ref="F69:G71" si="6">F70</f>
        <v>200</v>
      </c>
      <c r="G69" s="369">
        <f t="shared" si="6"/>
        <v>200</v>
      </c>
    </row>
    <row r="70" spans="1:7" s="307" customFormat="1">
      <c r="A70" s="354"/>
      <c r="B70" s="368"/>
      <c r="C70" s="368" t="s">
        <v>824</v>
      </c>
      <c r="D70" s="368"/>
      <c r="E70" s="354" t="s">
        <v>825</v>
      </c>
      <c r="F70" s="369">
        <f t="shared" si="6"/>
        <v>200</v>
      </c>
      <c r="G70" s="369">
        <f t="shared" si="6"/>
        <v>200</v>
      </c>
    </row>
    <row r="71" spans="1:7" s="307" customFormat="1" ht="24.75" customHeight="1">
      <c r="A71" s="354"/>
      <c r="B71" s="368"/>
      <c r="C71" s="368"/>
      <c r="D71" s="368" t="s">
        <v>769</v>
      </c>
      <c r="E71" s="354" t="s">
        <v>770</v>
      </c>
      <c r="F71" s="369">
        <f t="shared" si="6"/>
        <v>200</v>
      </c>
      <c r="G71" s="369">
        <f t="shared" si="6"/>
        <v>200</v>
      </c>
    </row>
    <row r="72" spans="1:7" s="307" customFormat="1">
      <c r="A72" s="354"/>
      <c r="B72" s="368"/>
      <c r="C72" s="368"/>
      <c r="D72" s="368" t="s">
        <v>771</v>
      </c>
      <c r="E72" s="354" t="s">
        <v>772</v>
      </c>
      <c r="F72" s="369">
        <v>200</v>
      </c>
      <c r="G72" s="369">
        <v>200</v>
      </c>
    </row>
    <row r="73" spans="1:7" s="307" customFormat="1">
      <c r="A73" s="354"/>
      <c r="B73" s="368"/>
      <c r="C73" s="368" t="s">
        <v>387</v>
      </c>
      <c r="D73" s="368"/>
      <c r="E73" s="354" t="s">
        <v>386</v>
      </c>
      <c r="F73" s="369">
        <f t="shared" ref="F73:G76" si="7">F74</f>
        <v>168.1</v>
      </c>
      <c r="G73" s="369">
        <f t="shared" si="7"/>
        <v>168.1</v>
      </c>
    </row>
    <row r="74" spans="1:7" s="307" customFormat="1" ht="25.5">
      <c r="A74" s="354"/>
      <c r="B74" s="368"/>
      <c r="C74" s="368" t="s">
        <v>773</v>
      </c>
      <c r="D74" s="368"/>
      <c r="E74" s="354" t="s">
        <v>774</v>
      </c>
      <c r="F74" s="369">
        <f t="shared" si="7"/>
        <v>168.1</v>
      </c>
      <c r="G74" s="369">
        <f t="shared" si="7"/>
        <v>168.1</v>
      </c>
    </row>
    <row r="75" spans="1:7" s="307" customFormat="1">
      <c r="A75" s="354"/>
      <c r="B75" s="368"/>
      <c r="C75" s="368" t="s">
        <v>826</v>
      </c>
      <c r="D75" s="368"/>
      <c r="E75" s="354" t="s">
        <v>304</v>
      </c>
      <c r="F75" s="369">
        <f t="shared" si="7"/>
        <v>168.1</v>
      </c>
      <c r="G75" s="369">
        <f t="shared" si="7"/>
        <v>168.1</v>
      </c>
    </row>
    <row r="76" spans="1:7" s="307" customFormat="1" ht="25.5" customHeight="1">
      <c r="A76" s="354"/>
      <c r="B76" s="368"/>
      <c r="C76" s="368"/>
      <c r="D76" s="368" t="s">
        <v>769</v>
      </c>
      <c r="E76" s="354" t="s">
        <v>770</v>
      </c>
      <c r="F76" s="369">
        <f t="shared" si="7"/>
        <v>168.1</v>
      </c>
      <c r="G76" s="369">
        <f t="shared" si="7"/>
        <v>168.1</v>
      </c>
    </row>
    <row r="77" spans="1:7" s="307" customFormat="1">
      <c r="A77" s="354"/>
      <c r="B77" s="368"/>
      <c r="C77" s="368"/>
      <c r="D77" s="368" t="s">
        <v>771</v>
      </c>
      <c r="E77" s="354" t="s">
        <v>772</v>
      </c>
      <c r="F77" s="369">
        <f>165.6+2.5</f>
        <v>168.1</v>
      </c>
      <c r="G77" s="369">
        <f>165.6+2.5</f>
        <v>168.1</v>
      </c>
    </row>
    <row r="78" spans="1:7" s="307" customFormat="1">
      <c r="A78" s="354"/>
      <c r="B78" s="368" t="s">
        <v>827</v>
      </c>
      <c r="C78" s="368"/>
      <c r="D78" s="368"/>
      <c r="E78" s="354" t="s">
        <v>828</v>
      </c>
      <c r="F78" s="369">
        <f>F79+F100</f>
        <v>23683.200000000001</v>
      </c>
      <c r="G78" s="369">
        <f>G79+G100</f>
        <v>23835.200000000001</v>
      </c>
    </row>
    <row r="79" spans="1:7" s="307" customFormat="1">
      <c r="A79" s="354"/>
      <c r="B79" s="368" t="s">
        <v>829</v>
      </c>
      <c r="C79" s="368"/>
      <c r="D79" s="368"/>
      <c r="E79" s="270" t="s">
        <v>830</v>
      </c>
      <c r="F79" s="369">
        <f>F80+F84+F88+F92</f>
        <v>19082</v>
      </c>
      <c r="G79" s="369">
        <f>G80+G84+G88+G92</f>
        <v>19240.400000000001</v>
      </c>
    </row>
    <row r="80" spans="1:7" s="307" customFormat="1" ht="25.5">
      <c r="A80" s="354"/>
      <c r="B80" s="368"/>
      <c r="C80" s="368" t="s">
        <v>831</v>
      </c>
      <c r="D80" s="368"/>
      <c r="E80" s="354" t="s">
        <v>832</v>
      </c>
      <c r="F80" s="369">
        <f t="shared" ref="F80:G82" si="8">F81</f>
        <v>257.39999999999998</v>
      </c>
      <c r="G80" s="369">
        <f t="shared" si="8"/>
        <v>257.39999999999998</v>
      </c>
    </row>
    <row r="81" spans="1:7" s="307" customFormat="1" ht="25.5">
      <c r="A81" s="354"/>
      <c r="B81" s="368"/>
      <c r="C81" s="368" t="s">
        <v>833</v>
      </c>
      <c r="D81" s="368"/>
      <c r="E81" s="354" t="s">
        <v>350</v>
      </c>
      <c r="F81" s="369">
        <f t="shared" si="8"/>
        <v>257.39999999999998</v>
      </c>
      <c r="G81" s="369">
        <f t="shared" si="8"/>
        <v>257.39999999999998</v>
      </c>
    </row>
    <row r="82" spans="1:7" s="307" customFormat="1">
      <c r="A82" s="354"/>
      <c r="B82" s="368"/>
      <c r="C82" s="368"/>
      <c r="D82" s="368" t="s">
        <v>834</v>
      </c>
      <c r="E82" s="354" t="s">
        <v>386</v>
      </c>
      <c r="F82" s="369">
        <f t="shared" si="8"/>
        <v>257.39999999999998</v>
      </c>
      <c r="G82" s="369">
        <f t="shared" si="8"/>
        <v>257.39999999999998</v>
      </c>
    </row>
    <row r="83" spans="1:7" s="307" customFormat="1">
      <c r="A83" s="354"/>
      <c r="B83" s="368"/>
      <c r="C83" s="368"/>
      <c r="D83" s="368" t="s">
        <v>835</v>
      </c>
      <c r="E83" s="354" t="s">
        <v>86</v>
      </c>
      <c r="F83" s="369">
        <v>257.39999999999998</v>
      </c>
      <c r="G83" s="369">
        <v>257.39999999999998</v>
      </c>
    </row>
    <row r="84" spans="1:7" s="307" customFormat="1">
      <c r="A84" s="354"/>
      <c r="B84" s="368"/>
      <c r="C84" s="368" t="s">
        <v>839</v>
      </c>
      <c r="D84" s="368"/>
      <c r="E84" s="354" t="s">
        <v>840</v>
      </c>
      <c r="F84" s="369">
        <f t="shared" ref="F84:G86" si="9">F85</f>
        <v>6688.7</v>
      </c>
      <c r="G84" s="369">
        <f t="shared" si="9"/>
        <v>6790.4</v>
      </c>
    </row>
    <row r="85" spans="1:7" s="307" customFormat="1">
      <c r="A85" s="354"/>
      <c r="B85" s="368"/>
      <c r="C85" s="368" t="s">
        <v>841</v>
      </c>
      <c r="D85" s="368"/>
      <c r="E85" s="354" t="s">
        <v>836</v>
      </c>
      <c r="F85" s="369">
        <f t="shared" si="9"/>
        <v>6688.7</v>
      </c>
      <c r="G85" s="369">
        <f t="shared" si="9"/>
        <v>6790.4</v>
      </c>
    </row>
    <row r="86" spans="1:7" s="307" customFormat="1" ht="24.75" customHeight="1">
      <c r="A86" s="354"/>
      <c r="B86" s="368"/>
      <c r="C86" s="368"/>
      <c r="D86" s="368" t="s">
        <v>769</v>
      </c>
      <c r="E86" s="354" t="s">
        <v>770</v>
      </c>
      <c r="F86" s="369">
        <f t="shared" si="9"/>
        <v>6688.7</v>
      </c>
      <c r="G86" s="369">
        <f t="shared" si="9"/>
        <v>6790.4</v>
      </c>
    </row>
    <row r="87" spans="1:7" s="307" customFormat="1">
      <c r="A87" s="354"/>
      <c r="B87" s="368"/>
      <c r="C87" s="368"/>
      <c r="D87" s="368" t="s">
        <v>771</v>
      </c>
      <c r="E87" s="354" t="s">
        <v>772</v>
      </c>
      <c r="F87" s="369">
        <f>6734.8-46.1</f>
        <v>6688.7</v>
      </c>
      <c r="G87" s="369">
        <f>6836.5-46.1</f>
        <v>6790.4</v>
      </c>
    </row>
    <row r="88" spans="1:7" s="307" customFormat="1">
      <c r="A88" s="354"/>
      <c r="B88" s="368"/>
      <c r="C88" s="368" t="s">
        <v>842</v>
      </c>
      <c r="D88" s="368"/>
      <c r="E88" s="354" t="s">
        <v>843</v>
      </c>
      <c r="F88" s="369">
        <f t="shared" ref="F88:G90" si="10">F89</f>
        <v>1330.9</v>
      </c>
      <c r="G88" s="369">
        <f t="shared" si="10"/>
        <v>1338.5</v>
      </c>
    </row>
    <row r="89" spans="1:7" s="307" customFormat="1">
      <c r="A89" s="354"/>
      <c r="B89" s="368"/>
      <c r="C89" s="368" t="s">
        <v>844</v>
      </c>
      <c r="D89" s="368"/>
      <c r="E89" s="354" t="s">
        <v>836</v>
      </c>
      <c r="F89" s="369">
        <f t="shared" si="10"/>
        <v>1330.9</v>
      </c>
      <c r="G89" s="369">
        <f t="shared" si="10"/>
        <v>1338.5</v>
      </c>
    </row>
    <row r="90" spans="1:7" s="307" customFormat="1" ht="24.75" customHeight="1">
      <c r="A90" s="354"/>
      <c r="B90" s="368"/>
      <c r="C90" s="368"/>
      <c r="D90" s="368" t="s">
        <v>769</v>
      </c>
      <c r="E90" s="354" t="s">
        <v>770</v>
      </c>
      <c r="F90" s="369">
        <f t="shared" si="10"/>
        <v>1330.9</v>
      </c>
      <c r="G90" s="369">
        <f t="shared" si="10"/>
        <v>1338.5</v>
      </c>
    </row>
    <row r="91" spans="1:7" s="307" customFormat="1">
      <c r="A91" s="354"/>
      <c r="B91" s="368"/>
      <c r="C91" s="368"/>
      <c r="D91" s="368" t="s">
        <v>771</v>
      </c>
      <c r="E91" s="354" t="s">
        <v>772</v>
      </c>
      <c r="F91" s="369">
        <v>1330.9</v>
      </c>
      <c r="G91" s="369">
        <f>1338.6-0.1</f>
        <v>1338.5</v>
      </c>
    </row>
    <row r="92" spans="1:7" s="307" customFormat="1">
      <c r="A92" s="354"/>
      <c r="B92" s="368"/>
      <c r="C92" s="368" t="s">
        <v>401</v>
      </c>
      <c r="D92" s="368"/>
      <c r="E92" s="354" t="s">
        <v>400</v>
      </c>
      <c r="F92" s="369">
        <f>F97+F93</f>
        <v>10805</v>
      </c>
      <c r="G92" s="369">
        <f>G97+G93</f>
        <v>10854.1</v>
      </c>
    </row>
    <row r="93" spans="1:7" s="307" customFormat="1" ht="25.5">
      <c r="A93" s="354"/>
      <c r="B93" s="368"/>
      <c r="C93" s="373" t="s">
        <v>845</v>
      </c>
      <c r="D93" s="373"/>
      <c r="E93" s="374" t="s">
        <v>709</v>
      </c>
      <c r="F93" s="369">
        <f>F94</f>
        <v>112</v>
      </c>
      <c r="G93" s="369">
        <f>G94</f>
        <v>112</v>
      </c>
    </row>
    <row r="94" spans="1:7" s="307" customFormat="1" ht="25.5" customHeight="1">
      <c r="A94" s="354"/>
      <c r="B94" s="368"/>
      <c r="C94" s="373"/>
      <c r="D94" s="368" t="s">
        <v>769</v>
      </c>
      <c r="E94" s="354" t="s">
        <v>770</v>
      </c>
      <c r="F94" s="369">
        <f>F95+F96</f>
        <v>112</v>
      </c>
      <c r="G94" s="369">
        <f>G95+G96</f>
        <v>112</v>
      </c>
    </row>
    <row r="95" spans="1:7" s="307" customFormat="1">
      <c r="A95" s="354"/>
      <c r="B95" s="368"/>
      <c r="C95" s="368"/>
      <c r="D95" s="368" t="s">
        <v>771</v>
      </c>
      <c r="E95" s="354" t="s">
        <v>772</v>
      </c>
      <c r="F95" s="369">
        <v>17</v>
      </c>
      <c r="G95" s="369">
        <v>17</v>
      </c>
    </row>
    <row r="96" spans="1:7" s="307" customFormat="1">
      <c r="A96" s="354"/>
      <c r="B96" s="368"/>
      <c r="C96" s="368"/>
      <c r="D96" s="368" t="s">
        <v>837</v>
      </c>
      <c r="E96" s="354" t="s">
        <v>838</v>
      </c>
      <c r="F96" s="369">
        <v>95</v>
      </c>
      <c r="G96" s="369">
        <v>95</v>
      </c>
    </row>
    <row r="97" spans="1:7" s="307" customFormat="1" ht="38.25">
      <c r="A97" s="354"/>
      <c r="B97" s="368"/>
      <c r="C97" s="368" t="s">
        <v>846</v>
      </c>
      <c r="D97" s="368"/>
      <c r="E97" s="354" t="s">
        <v>847</v>
      </c>
      <c r="F97" s="369">
        <f>F98</f>
        <v>10693</v>
      </c>
      <c r="G97" s="369">
        <f>G98</f>
        <v>10742.1</v>
      </c>
    </row>
    <row r="98" spans="1:7" s="307" customFormat="1" ht="25.5" customHeight="1">
      <c r="A98" s="354"/>
      <c r="B98" s="368"/>
      <c r="C98" s="368"/>
      <c r="D98" s="368" t="s">
        <v>769</v>
      </c>
      <c r="E98" s="354" t="s">
        <v>770</v>
      </c>
      <c r="F98" s="369">
        <f>F99</f>
        <v>10693</v>
      </c>
      <c r="G98" s="369">
        <f>G99</f>
        <v>10742.1</v>
      </c>
    </row>
    <row r="99" spans="1:7" s="307" customFormat="1">
      <c r="A99" s="354"/>
      <c r="B99" s="368"/>
      <c r="C99" s="368"/>
      <c r="D99" s="368" t="s">
        <v>837</v>
      </c>
      <c r="E99" s="354" t="s">
        <v>838</v>
      </c>
      <c r="F99" s="369">
        <f>8193+2650-150</f>
        <v>10693</v>
      </c>
      <c r="G99" s="369">
        <f>8242.1+2650-150</f>
        <v>10742.1</v>
      </c>
    </row>
    <row r="100" spans="1:7" s="307" customFormat="1">
      <c r="A100" s="354"/>
      <c r="B100" s="368" t="s">
        <v>848</v>
      </c>
      <c r="C100" s="368"/>
      <c r="D100" s="368"/>
      <c r="E100" s="270" t="s">
        <v>849</v>
      </c>
      <c r="F100" s="369">
        <f>F101+F109+F113</f>
        <v>4601.2000000000007</v>
      </c>
      <c r="G100" s="369">
        <f>G101+G109+G113</f>
        <v>4594.7999999999993</v>
      </c>
    </row>
    <row r="101" spans="1:7" s="307" customFormat="1">
      <c r="A101" s="354"/>
      <c r="B101" s="368"/>
      <c r="C101" s="370" t="s">
        <v>783</v>
      </c>
      <c r="D101" s="370"/>
      <c r="E101" s="371" t="s">
        <v>784</v>
      </c>
      <c r="F101" s="372">
        <f>F102</f>
        <v>1886.8</v>
      </c>
      <c r="G101" s="372">
        <f>G102</f>
        <v>1891.6</v>
      </c>
    </row>
    <row r="102" spans="1:7" s="307" customFormat="1">
      <c r="A102" s="354"/>
      <c r="B102" s="368"/>
      <c r="C102" s="370" t="s">
        <v>785</v>
      </c>
      <c r="D102" s="370"/>
      <c r="E102" s="371" t="s">
        <v>786</v>
      </c>
      <c r="F102" s="372">
        <f>F103+F105+F107</f>
        <v>1886.8</v>
      </c>
      <c r="G102" s="372">
        <f>G103+G105+G107</f>
        <v>1891.6</v>
      </c>
    </row>
    <row r="103" spans="1:7" s="307" customFormat="1" ht="38.25">
      <c r="A103" s="354"/>
      <c r="B103" s="368"/>
      <c r="C103" s="370"/>
      <c r="D103" s="370" t="s">
        <v>787</v>
      </c>
      <c r="E103" s="371" t="s">
        <v>788</v>
      </c>
      <c r="F103" s="372">
        <f>F104</f>
        <v>1663.8</v>
      </c>
      <c r="G103" s="372">
        <f>G104</f>
        <v>1663.8</v>
      </c>
    </row>
    <row r="104" spans="1:7" s="307" customFormat="1">
      <c r="A104" s="354"/>
      <c r="B104" s="368"/>
      <c r="C104" s="370"/>
      <c r="D104" s="370" t="s">
        <v>789</v>
      </c>
      <c r="E104" s="371" t="s">
        <v>790</v>
      </c>
      <c r="F104" s="372">
        <v>1663.8</v>
      </c>
      <c r="G104" s="372">
        <v>1663.8</v>
      </c>
    </row>
    <row r="105" spans="1:7" s="307" customFormat="1">
      <c r="A105" s="354"/>
      <c r="B105" s="368"/>
      <c r="C105" s="370"/>
      <c r="D105" s="370" t="s">
        <v>791</v>
      </c>
      <c r="E105" s="371" t="s">
        <v>792</v>
      </c>
      <c r="F105" s="372">
        <f>F106</f>
        <v>222.63000000000002</v>
      </c>
      <c r="G105" s="372">
        <f>G106</f>
        <v>227.43</v>
      </c>
    </row>
    <row r="106" spans="1:7" s="307" customFormat="1" ht="12" customHeight="1">
      <c r="A106" s="354"/>
      <c r="B106" s="368"/>
      <c r="C106" s="370"/>
      <c r="D106" s="370" t="s">
        <v>793</v>
      </c>
      <c r="E106" s="371" t="s">
        <v>794</v>
      </c>
      <c r="F106" s="372">
        <f>214.33+8.3</f>
        <v>222.63000000000002</v>
      </c>
      <c r="G106" s="372">
        <f>219.13+8.3</f>
        <v>227.43</v>
      </c>
    </row>
    <row r="107" spans="1:7" s="307" customFormat="1">
      <c r="A107" s="354"/>
      <c r="B107" s="368"/>
      <c r="C107" s="370"/>
      <c r="D107" s="370" t="s">
        <v>795</v>
      </c>
      <c r="E107" s="371" t="s">
        <v>796</v>
      </c>
      <c r="F107" s="372">
        <f>F108</f>
        <v>0.37</v>
      </c>
      <c r="G107" s="372">
        <f>G108</f>
        <v>0.37</v>
      </c>
    </row>
    <row r="108" spans="1:7" s="307" customFormat="1" ht="25.5">
      <c r="A108" s="354"/>
      <c r="B108" s="368"/>
      <c r="C108" s="370"/>
      <c r="D108" s="370" t="s">
        <v>797</v>
      </c>
      <c r="E108" s="371" t="s">
        <v>798</v>
      </c>
      <c r="F108" s="372">
        <v>0.37</v>
      </c>
      <c r="G108" s="372">
        <v>0.37</v>
      </c>
    </row>
    <row r="109" spans="1:7" s="307" customFormat="1" ht="51">
      <c r="A109" s="354"/>
      <c r="B109" s="368"/>
      <c r="C109" s="368" t="s">
        <v>850</v>
      </c>
      <c r="D109" s="368"/>
      <c r="E109" s="354" t="s">
        <v>851</v>
      </c>
      <c r="F109" s="369">
        <f t="shared" ref="F109:G111" si="11">F110</f>
        <v>2546.8000000000002</v>
      </c>
      <c r="G109" s="369">
        <f t="shared" si="11"/>
        <v>2553.1999999999998</v>
      </c>
    </row>
    <row r="110" spans="1:7" s="307" customFormat="1" ht="25.5">
      <c r="A110" s="354"/>
      <c r="B110" s="368"/>
      <c r="C110" s="368" t="s">
        <v>852</v>
      </c>
      <c r="D110" s="368"/>
      <c r="E110" s="354" t="s">
        <v>853</v>
      </c>
      <c r="F110" s="369">
        <f t="shared" si="11"/>
        <v>2546.8000000000002</v>
      </c>
      <c r="G110" s="369">
        <f t="shared" si="11"/>
        <v>2553.1999999999998</v>
      </c>
    </row>
    <row r="111" spans="1:7" s="307" customFormat="1" ht="25.5" customHeight="1">
      <c r="A111" s="354"/>
      <c r="B111" s="368"/>
      <c r="C111" s="368"/>
      <c r="D111" s="368" t="s">
        <v>769</v>
      </c>
      <c r="E111" s="354" t="s">
        <v>770</v>
      </c>
      <c r="F111" s="369">
        <f t="shared" si="11"/>
        <v>2546.8000000000002</v>
      </c>
      <c r="G111" s="369">
        <f t="shared" si="11"/>
        <v>2553.1999999999998</v>
      </c>
    </row>
    <row r="112" spans="1:7" s="307" customFormat="1">
      <c r="A112" s="354"/>
      <c r="B112" s="368"/>
      <c r="C112" s="368"/>
      <c r="D112" s="368" t="s">
        <v>771</v>
      </c>
      <c r="E112" s="354" t="s">
        <v>772</v>
      </c>
      <c r="F112" s="369">
        <v>2546.8000000000002</v>
      </c>
      <c r="G112" s="369">
        <v>2553.1999999999998</v>
      </c>
    </row>
    <row r="113" spans="1:7" s="307" customFormat="1">
      <c r="A113" s="354"/>
      <c r="B113" s="368"/>
      <c r="C113" s="368" t="s">
        <v>401</v>
      </c>
      <c r="D113" s="368"/>
      <c r="E113" s="354" t="s">
        <v>400</v>
      </c>
      <c r="F113" s="369">
        <f>F114+F117</f>
        <v>167.6</v>
      </c>
      <c r="G113" s="369">
        <f>G114</f>
        <v>150</v>
      </c>
    </row>
    <row r="114" spans="1:7" s="307" customFormat="1" ht="38.25">
      <c r="A114" s="354"/>
      <c r="B114" s="368"/>
      <c r="C114" s="368" t="s">
        <v>846</v>
      </c>
      <c r="D114" s="368"/>
      <c r="E114" s="354" t="s">
        <v>847</v>
      </c>
      <c r="F114" s="369">
        <f>F115</f>
        <v>150</v>
      </c>
      <c r="G114" s="369">
        <f>G115</f>
        <v>150</v>
      </c>
    </row>
    <row r="115" spans="1:7" s="307" customFormat="1">
      <c r="A115" s="354"/>
      <c r="B115" s="368"/>
      <c r="C115" s="368"/>
      <c r="D115" s="370" t="s">
        <v>791</v>
      </c>
      <c r="E115" s="371" t="s">
        <v>792</v>
      </c>
      <c r="F115" s="369">
        <f>SUM(F116)</f>
        <v>150</v>
      </c>
      <c r="G115" s="369">
        <f>SUM(G116)</f>
        <v>150</v>
      </c>
    </row>
    <row r="116" spans="1:7" s="307" customFormat="1" ht="12.75" customHeight="1">
      <c r="A116" s="354"/>
      <c r="B116" s="368"/>
      <c r="C116" s="368"/>
      <c r="D116" s="370" t="s">
        <v>793</v>
      </c>
      <c r="E116" s="371" t="s">
        <v>794</v>
      </c>
      <c r="F116" s="369">
        <v>150</v>
      </c>
      <c r="G116" s="369">
        <v>150</v>
      </c>
    </row>
    <row r="117" spans="1:7" s="307" customFormat="1" ht="51">
      <c r="A117" s="354"/>
      <c r="B117" s="368"/>
      <c r="C117" s="373" t="s">
        <v>803</v>
      </c>
      <c r="D117" s="368"/>
      <c r="E117" s="354" t="s">
        <v>804</v>
      </c>
      <c r="F117" s="369">
        <f>F118</f>
        <v>17.600000000000001</v>
      </c>
      <c r="G117" s="369"/>
    </row>
    <row r="118" spans="1:7" s="307" customFormat="1" ht="38.25">
      <c r="A118" s="354"/>
      <c r="B118" s="368"/>
      <c r="C118" s="373"/>
      <c r="D118" s="370" t="s">
        <v>787</v>
      </c>
      <c r="E118" s="371" t="s">
        <v>788</v>
      </c>
      <c r="F118" s="369">
        <f>F119</f>
        <v>17.600000000000001</v>
      </c>
      <c r="G118" s="369"/>
    </row>
    <row r="119" spans="1:7" s="307" customFormat="1">
      <c r="A119" s="354"/>
      <c r="B119" s="368"/>
      <c r="C119" s="373"/>
      <c r="D119" s="370" t="s">
        <v>789</v>
      </c>
      <c r="E119" s="371" t="s">
        <v>790</v>
      </c>
      <c r="F119" s="369">
        <v>17.600000000000001</v>
      </c>
      <c r="G119" s="369"/>
    </row>
    <row r="120" spans="1:7" s="307" customFormat="1">
      <c r="A120" s="354"/>
      <c r="B120" s="368" t="s">
        <v>378</v>
      </c>
      <c r="C120" s="368"/>
      <c r="D120" s="368"/>
      <c r="E120" s="354" t="s">
        <v>377</v>
      </c>
      <c r="F120" s="369">
        <f>F121</f>
        <v>449.5</v>
      </c>
      <c r="G120" s="369">
        <f>G121</f>
        <v>360.3</v>
      </c>
    </row>
    <row r="121" spans="1:7" s="307" customFormat="1">
      <c r="A121" s="354"/>
      <c r="B121" s="368" t="s">
        <v>515</v>
      </c>
      <c r="C121" s="368"/>
      <c r="D121" s="368"/>
      <c r="E121" s="270" t="s">
        <v>805</v>
      </c>
      <c r="F121" s="369">
        <f>F122+F126</f>
        <v>449.5</v>
      </c>
      <c r="G121" s="369">
        <f>G122+G126</f>
        <v>360.3</v>
      </c>
    </row>
    <row r="122" spans="1:7" s="307" customFormat="1">
      <c r="A122" s="354"/>
      <c r="B122" s="368"/>
      <c r="C122" s="368" t="s">
        <v>374</v>
      </c>
      <c r="D122" s="368"/>
      <c r="E122" s="354" t="s">
        <v>373</v>
      </c>
      <c r="F122" s="369">
        <f t="shared" ref="F122:G124" si="12">F123</f>
        <v>283.60000000000002</v>
      </c>
      <c r="G122" s="369">
        <f t="shared" si="12"/>
        <v>194.4</v>
      </c>
    </row>
    <row r="123" spans="1:7" s="307" customFormat="1" ht="51">
      <c r="A123" s="354"/>
      <c r="B123" s="368"/>
      <c r="C123" s="368" t="s">
        <v>806</v>
      </c>
      <c r="D123" s="368"/>
      <c r="E123" s="354" t="s">
        <v>807</v>
      </c>
      <c r="F123" s="369">
        <f t="shared" si="12"/>
        <v>283.60000000000002</v>
      </c>
      <c r="G123" s="369">
        <f t="shared" si="12"/>
        <v>194.4</v>
      </c>
    </row>
    <row r="124" spans="1:7" s="307" customFormat="1">
      <c r="A124" s="354"/>
      <c r="B124" s="368"/>
      <c r="C124" s="368"/>
      <c r="D124" s="368" t="s">
        <v>808</v>
      </c>
      <c r="E124" s="354" t="s">
        <v>809</v>
      </c>
      <c r="F124" s="369">
        <f t="shared" si="12"/>
        <v>283.60000000000002</v>
      </c>
      <c r="G124" s="369">
        <f t="shared" si="12"/>
        <v>194.4</v>
      </c>
    </row>
    <row r="125" spans="1:7" s="307" customFormat="1">
      <c r="A125" s="354"/>
      <c r="B125" s="368"/>
      <c r="C125" s="368"/>
      <c r="D125" s="368" t="s">
        <v>810</v>
      </c>
      <c r="E125" s="354" t="s">
        <v>811</v>
      </c>
      <c r="F125" s="369">
        <v>283.60000000000002</v>
      </c>
      <c r="G125" s="369">
        <v>194.4</v>
      </c>
    </row>
    <row r="126" spans="1:7" s="307" customFormat="1" ht="25.5">
      <c r="A126" s="354"/>
      <c r="B126" s="368"/>
      <c r="C126" s="368" t="s">
        <v>816</v>
      </c>
      <c r="D126" s="368"/>
      <c r="E126" s="354" t="s">
        <v>854</v>
      </c>
      <c r="F126" s="369">
        <f t="shared" ref="F126:G128" si="13">F127</f>
        <v>165.9</v>
      </c>
      <c r="G126" s="369">
        <f t="shared" si="13"/>
        <v>165.9</v>
      </c>
    </row>
    <row r="127" spans="1:7" s="307" customFormat="1" ht="25.5">
      <c r="A127" s="354"/>
      <c r="B127" s="368"/>
      <c r="C127" s="368" t="s">
        <v>855</v>
      </c>
      <c r="D127" s="368"/>
      <c r="E127" s="354" t="s">
        <v>856</v>
      </c>
      <c r="F127" s="369">
        <f t="shared" si="13"/>
        <v>165.9</v>
      </c>
      <c r="G127" s="369">
        <f t="shared" si="13"/>
        <v>165.9</v>
      </c>
    </row>
    <row r="128" spans="1:7" s="307" customFormat="1">
      <c r="A128" s="354"/>
      <c r="B128" s="368"/>
      <c r="C128" s="368"/>
      <c r="D128" s="368" t="s">
        <v>808</v>
      </c>
      <c r="E128" s="354" t="s">
        <v>809</v>
      </c>
      <c r="F128" s="369">
        <f t="shared" si="13"/>
        <v>165.9</v>
      </c>
      <c r="G128" s="369">
        <f t="shared" si="13"/>
        <v>165.9</v>
      </c>
    </row>
    <row r="129" spans="1:7" s="307" customFormat="1" ht="13.5" thickBot="1">
      <c r="A129" s="375"/>
      <c r="B129" s="376"/>
      <c r="C129" s="376"/>
      <c r="D129" s="376" t="s">
        <v>810</v>
      </c>
      <c r="E129" s="375" t="s">
        <v>811</v>
      </c>
      <c r="F129" s="377">
        <v>165.9</v>
      </c>
      <c r="G129" s="377">
        <v>165.9</v>
      </c>
    </row>
    <row r="130" spans="1:7" s="307" customFormat="1" ht="38.25">
      <c r="A130" s="361">
        <v>903</v>
      </c>
      <c r="B130" s="362"/>
      <c r="C130" s="362"/>
      <c r="D130" s="362"/>
      <c r="E130" s="361" t="s">
        <v>1128</v>
      </c>
      <c r="F130" s="363">
        <f>F131+F241</f>
        <v>1199042.6999999997</v>
      </c>
      <c r="G130" s="363">
        <f>G131+G241</f>
        <v>1232102.1999999997</v>
      </c>
    </row>
    <row r="131" spans="1:7" s="307" customFormat="1">
      <c r="A131" s="354"/>
      <c r="B131" s="368" t="s">
        <v>407</v>
      </c>
      <c r="C131" s="368"/>
      <c r="D131" s="368"/>
      <c r="E131" s="354" t="s">
        <v>406</v>
      </c>
      <c r="F131" s="369">
        <f>F132+F151+F190+F208</f>
        <v>1080296.2999999998</v>
      </c>
      <c r="G131" s="369">
        <f>G132+G151+G190+G208</f>
        <v>1107309.7999999998</v>
      </c>
    </row>
    <row r="132" spans="1:7" s="307" customFormat="1">
      <c r="A132" s="354"/>
      <c r="B132" s="368" t="s">
        <v>405</v>
      </c>
      <c r="C132" s="368"/>
      <c r="D132" s="368"/>
      <c r="E132" s="270" t="s">
        <v>404</v>
      </c>
      <c r="F132" s="369">
        <f>F133+F146+F141</f>
        <v>390170.47699999996</v>
      </c>
      <c r="G132" s="369">
        <f>G133+G146+G141</f>
        <v>394016.37699999998</v>
      </c>
    </row>
    <row r="133" spans="1:7" s="307" customFormat="1">
      <c r="A133" s="354"/>
      <c r="B133" s="368"/>
      <c r="C133" s="368" t="s">
        <v>857</v>
      </c>
      <c r="D133" s="368"/>
      <c r="E133" s="354" t="s">
        <v>858</v>
      </c>
      <c r="F133" s="369">
        <f>F137+F134</f>
        <v>386001.97699999996</v>
      </c>
      <c r="G133" s="369">
        <f>G137+G134</f>
        <v>389773.57699999999</v>
      </c>
    </row>
    <row r="134" spans="1:7" s="307" customFormat="1" ht="25.5">
      <c r="A134" s="354"/>
      <c r="B134" s="368"/>
      <c r="C134" s="368" t="s">
        <v>859</v>
      </c>
      <c r="D134" s="368"/>
      <c r="E134" s="354" t="s">
        <v>860</v>
      </c>
      <c r="F134" s="369">
        <f>F135</f>
        <v>29765.599999999999</v>
      </c>
      <c r="G134" s="369">
        <f>G135</f>
        <v>29765.599999999999</v>
      </c>
    </row>
    <row r="135" spans="1:7" s="307" customFormat="1">
      <c r="A135" s="354"/>
      <c r="B135" s="368"/>
      <c r="C135" s="368"/>
      <c r="D135" s="370" t="s">
        <v>795</v>
      </c>
      <c r="E135" s="371" t="s">
        <v>796</v>
      </c>
      <c r="F135" s="369">
        <f>F136</f>
        <v>29765.599999999999</v>
      </c>
      <c r="G135" s="369">
        <f>G136</f>
        <v>29765.599999999999</v>
      </c>
    </row>
    <row r="136" spans="1:7" s="307" customFormat="1">
      <c r="A136" s="354"/>
      <c r="B136" s="368"/>
      <c r="C136" s="368"/>
      <c r="D136" s="370" t="s">
        <v>861</v>
      </c>
      <c r="E136" s="371" t="s">
        <v>862</v>
      </c>
      <c r="F136" s="369">
        <v>29765.599999999999</v>
      </c>
      <c r="G136" s="369">
        <v>29765.599999999999</v>
      </c>
    </row>
    <row r="137" spans="1:7" s="307" customFormat="1">
      <c r="A137" s="354"/>
      <c r="B137" s="368"/>
      <c r="C137" s="368" t="s">
        <v>863</v>
      </c>
      <c r="D137" s="368"/>
      <c r="E137" s="354" t="s">
        <v>864</v>
      </c>
      <c r="F137" s="369">
        <f>F138</f>
        <v>356236.37699999998</v>
      </c>
      <c r="G137" s="369">
        <f>G138</f>
        <v>360007.97700000001</v>
      </c>
    </row>
    <row r="138" spans="1:7" s="307" customFormat="1" ht="25.5" customHeight="1">
      <c r="A138" s="354"/>
      <c r="B138" s="368"/>
      <c r="C138" s="368"/>
      <c r="D138" s="368" t="s">
        <v>769</v>
      </c>
      <c r="E138" s="354" t="s">
        <v>770</v>
      </c>
      <c r="F138" s="369">
        <f>F139+F140</f>
        <v>356236.37699999998</v>
      </c>
      <c r="G138" s="369">
        <f>G139+G140</f>
        <v>360007.97700000001</v>
      </c>
    </row>
    <row r="139" spans="1:7" s="307" customFormat="1">
      <c r="A139" s="354"/>
      <c r="B139" s="368"/>
      <c r="C139" s="368"/>
      <c r="D139" s="368" t="s">
        <v>771</v>
      </c>
      <c r="E139" s="354" t="s">
        <v>772</v>
      </c>
      <c r="F139" s="369">
        <v>204494.391</v>
      </c>
      <c r="G139" s="369">
        <v>206882.872</v>
      </c>
    </row>
    <row r="140" spans="1:7" s="307" customFormat="1">
      <c r="A140" s="354"/>
      <c r="B140" s="368"/>
      <c r="C140" s="368"/>
      <c r="D140" s="368" t="s">
        <v>837</v>
      </c>
      <c r="E140" s="354" t="s">
        <v>838</v>
      </c>
      <c r="F140" s="369">
        <v>151741.986</v>
      </c>
      <c r="G140" s="369">
        <v>153125.10500000001</v>
      </c>
    </row>
    <row r="141" spans="1:7" s="307" customFormat="1" ht="25.5">
      <c r="A141" s="354"/>
      <c r="B141" s="368"/>
      <c r="C141" s="368" t="s">
        <v>816</v>
      </c>
      <c r="D141" s="368"/>
      <c r="E141" s="354" t="s">
        <v>817</v>
      </c>
      <c r="F141" s="369">
        <f>F142</f>
        <v>2030.8</v>
      </c>
      <c r="G141" s="369">
        <f>G142</f>
        <v>2030.8</v>
      </c>
    </row>
    <row r="142" spans="1:7" s="307" customFormat="1" ht="25.5">
      <c r="A142" s="354"/>
      <c r="B142" s="368"/>
      <c r="C142" s="368" t="s">
        <v>818</v>
      </c>
      <c r="D142" s="368"/>
      <c r="E142" s="354" t="s">
        <v>819</v>
      </c>
      <c r="F142" s="369">
        <f>F143</f>
        <v>2030.8</v>
      </c>
      <c r="G142" s="369">
        <f>G143</f>
        <v>2030.8</v>
      </c>
    </row>
    <row r="143" spans="1:7" s="307" customFormat="1" ht="25.5" customHeight="1">
      <c r="A143" s="354"/>
      <c r="B143" s="368"/>
      <c r="C143" s="368"/>
      <c r="D143" s="368" t="s">
        <v>769</v>
      </c>
      <c r="E143" s="354" t="s">
        <v>770</v>
      </c>
      <c r="F143" s="369">
        <f>F144+F145</f>
        <v>2030.8</v>
      </c>
      <c r="G143" s="369">
        <f>G144+G145</f>
        <v>2030.8</v>
      </c>
    </row>
    <row r="144" spans="1:7" s="307" customFormat="1">
      <c r="A144" s="354"/>
      <c r="B144" s="368"/>
      <c r="C144" s="368"/>
      <c r="D144" s="368" t="s">
        <v>771</v>
      </c>
      <c r="E144" s="354" t="s">
        <v>772</v>
      </c>
      <c r="F144" s="369">
        <v>1159.5999999999999</v>
      </c>
      <c r="G144" s="369">
        <v>1159.5999999999999</v>
      </c>
    </row>
    <row r="145" spans="1:7" s="307" customFormat="1">
      <c r="A145" s="354"/>
      <c r="B145" s="368"/>
      <c r="C145" s="368"/>
      <c r="D145" s="368" t="s">
        <v>837</v>
      </c>
      <c r="E145" s="354" t="s">
        <v>838</v>
      </c>
      <c r="F145" s="369">
        <v>871.2</v>
      </c>
      <c r="G145" s="369">
        <v>871.2</v>
      </c>
    </row>
    <row r="146" spans="1:7" s="307" customFormat="1">
      <c r="A146" s="354"/>
      <c r="B146" s="368"/>
      <c r="C146" s="368" t="s">
        <v>387</v>
      </c>
      <c r="D146" s="368"/>
      <c r="E146" s="354" t="s">
        <v>386</v>
      </c>
      <c r="F146" s="369">
        <f>F147</f>
        <v>2137.6999999999998</v>
      </c>
      <c r="G146" s="369">
        <f>G147</f>
        <v>2212</v>
      </c>
    </row>
    <row r="147" spans="1:7" s="307" customFormat="1" ht="25.5">
      <c r="A147" s="354"/>
      <c r="B147" s="368"/>
      <c r="C147" s="368" t="s">
        <v>773</v>
      </c>
      <c r="D147" s="368"/>
      <c r="E147" s="354" t="s">
        <v>774</v>
      </c>
      <c r="F147" s="369">
        <f t="shared" ref="F147:G149" si="14">F148</f>
        <v>2137.6999999999998</v>
      </c>
      <c r="G147" s="369">
        <f t="shared" si="14"/>
        <v>2212</v>
      </c>
    </row>
    <row r="148" spans="1:7" s="307" customFormat="1" ht="38.25">
      <c r="A148" s="354"/>
      <c r="B148" s="368"/>
      <c r="C148" s="368" t="s">
        <v>867</v>
      </c>
      <c r="D148" s="368"/>
      <c r="E148" s="354" t="s">
        <v>314</v>
      </c>
      <c r="F148" s="369">
        <f t="shared" si="14"/>
        <v>2137.6999999999998</v>
      </c>
      <c r="G148" s="369">
        <f t="shared" si="14"/>
        <v>2212</v>
      </c>
    </row>
    <row r="149" spans="1:7" s="307" customFormat="1" ht="25.5" customHeight="1">
      <c r="A149" s="354"/>
      <c r="B149" s="368"/>
      <c r="C149" s="368"/>
      <c r="D149" s="368" t="s">
        <v>769</v>
      </c>
      <c r="E149" s="354" t="s">
        <v>770</v>
      </c>
      <c r="F149" s="369">
        <f t="shared" si="14"/>
        <v>2137.6999999999998</v>
      </c>
      <c r="G149" s="369">
        <f t="shared" si="14"/>
        <v>2212</v>
      </c>
    </row>
    <row r="150" spans="1:7" s="307" customFormat="1">
      <c r="A150" s="354"/>
      <c r="B150" s="368"/>
      <c r="C150" s="368"/>
      <c r="D150" s="368" t="s">
        <v>771</v>
      </c>
      <c r="E150" s="354" t="s">
        <v>772</v>
      </c>
      <c r="F150" s="369">
        <v>2137.6999999999998</v>
      </c>
      <c r="G150" s="369">
        <v>2212</v>
      </c>
    </row>
    <row r="151" spans="1:7" s="307" customFormat="1">
      <c r="A151" s="354"/>
      <c r="B151" s="368" t="s">
        <v>418</v>
      </c>
      <c r="C151" s="368"/>
      <c r="D151" s="368"/>
      <c r="E151" s="270" t="s">
        <v>417</v>
      </c>
      <c r="F151" s="369">
        <f>F152+F161+F171+F166+F182+F186</f>
        <v>639550.02299999993</v>
      </c>
      <c r="G151" s="369">
        <f>G152+G161+G171+G166+G182+G186</f>
        <v>662759.12300000002</v>
      </c>
    </row>
    <row r="152" spans="1:7" s="307" customFormat="1" ht="25.5">
      <c r="A152" s="354"/>
      <c r="B152" s="368"/>
      <c r="C152" s="368" t="s">
        <v>868</v>
      </c>
      <c r="D152" s="368"/>
      <c r="E152" s="354" t="s">
        <v>869</v>
      </c>
      <c r="F152" s="369">
        <f>F157+F153</f>
        <v>83833.233000000007</v>
      </c>
      <c r="G152" s="369">
        <f>G157+G153</f>
        <v>88711.332999999999</v>
      </c>
    </row>
    <row r="153" spans="1:7" s="307" customFormat="1">
      <c r="A153" s="354"/>
      <c r="B153" s="368"/>
      <c r="C153" s="368" t="s">
        <v>870</v>
      </c>
      <c r="D153" s="368"/>
      <c r="E153" s="354" t="s">
        <v>871</v>
      </c>
      <c r="F153" s="369">
        <f>F154</f>
        <v>2708.5</v>
      </c>
      <c r="G153" s="369">
        <f>G154</f>
        <v>2708.5</v>
      </c>
    </row>
    <row r="154" spans="1:7" s="307" customFormat="1" ht="24.75" customHeight="1">
      <c r="A154" s="354"/>
      <c r="B154" s="368"/>
      <c r="C154" s="368"/>
      <c r="D154" s="368" t="s">
        <v>769</v>
      </c>
      <c r="E154" s="354" t="s">
        <v>770</v>
      </c>
      <c r="F154" s="369">
        <f>F155+F156</f>
        <v>2708.5</v>
      </c>
      <c r="G154" s="369">
        <f>G155+G156</f>
        <v>2708.5</v>
      </c>
    </row>
    <row r="155" spans="1:7" s="307" customFormat="1">
      <c r="A155" s="354"/>
      <c r="B155" s="368"/>
      <c r="C155" s="368"/>
      <c r="D155" s="368" t="s">
        <v>771</v>
      </c>
      <c r="E155" s="354" t="s">
        <v>772</v>
      </c>
      <c r="F155" s="369">
        <v>2041.29</v>
      </c>
      <c r="G155" s="369">
        <v>2041.29</v>
      </c>
    </row>
    <row r="156" spans="1:7" s="307" customFormat="1">
      <c r="A156" s="354"/>
      <c r="B156" s="368"/>
      <c r="C156" s="368"/>
      <c r="D156" s="368" t="s">
        <v>837</v>
      </c>
      <c r="E156" s="354" t="s">
        <v>838</v>
      </c>
      <c r="F156" s="369">
        <v>667.21</v>
      </c>
      <c r="G156" s="369">
        <v>667.21</v>
      </c>
    </row>
    <row r="157" spans="1:7" s="307" customFormat="1">
      <c r="A157" s="354"/>
      <c r="B157" s="368"/>
      <c r="C157" s="368" t="s">
        <v>872</v>
      </c>
      <c r="D157" s="368"/>
      <c r="E157" s="354" t="s">
        <v>873</v>
      </c>
      <c r="F157" s="369">
        <f>F158</f>
        <v>81124.733000000007</v>
      </c>
      <c r="G157" s="369">
        <f>G158</f>
        <v>86002.832999999999</v>
      </c>
    </row>
    <row r="158" spans="1:7" s="307" customFormat="1" ht="25.5" customHeight="1">
      <c r="A158" s="354"/>
      <c r="B158" s="368"/>
      <c r="C158" s="368"/>
      <c r="D158" s="368" t="s">
        <v>769</v>
      </c>
      <c r="E158" s="354" t="s">
        <v>770</v>
      </c>
      <c r="F158" s="369">
        <f>F159+F160</f>
        <v>81124.733000000007</v>
      </c>
      <c r="G158" s="369">
        <f>G159+G160</f>
        <v>86002.832999999999</v>
      </c>
    </row>
    <row r="159" spans="1:7" s="307" customFormat="1">
      <c r="A159" s="354"/>
      <c r="B159" s="368"/>
      <c r="C159" s="368"/>
      <c r="D159" s="368" t="s">
        <v>771</v>
      </c>
      <c r="E159" s="354" t="s">
        <v>772</v>
      </c>
      <c r="F159" s="369">
        <v>30429.539000000001</v>
      </c>
      <c r="G159" s="369">
        <v>32384.671999999999</v>
      </c>
    </row>
    <row r="160" spans="1:7" s="307" customFormat="1">
      <c r="A160" s="354"/>
      <c r="B160" s="368"/>
      <c r="C160" s="368"/>
      <c r="D160" s="368" t="s">
        <v>837</v>
      </c>
      <c r="E160" s="354" t="s">
        <v>838</v>
      </c>
      <c r="F160" s="369">
        <v>50695.194000000003</v>
      </c>
      <c r="G160" s="369">
        <v>53618.161</v>
      </c>
    </row>
    <row r="161" spans="1:7" s="307" customFormat="1">
      <c r="A161" s="354"/>
      <c r="B161" s="368"/>
      <c r="C161" s="368" t="s">
        <v>812</v>
      </c>
      <c r="D161" s="368"/>
      <c r="E161" s="354" t="s">
        <v>813</v>
      </c>
      <c r="F161" s="369">
        <f>F162</f>
        <v>49932.99</v>
      </c>
      <c r="G161" s="369">
        <f>G162</f>
        <v>50420.59</v>
      </c>
    </row>
    <row r="162" spans="1:7" s="307" customFormat="1">
      <c r="A162" s="354"/>
      <c r="B162" s="368"/>
      <c r="C162" s="368" t="s">
        <v>814</v>
      </c>
      <c r="D162" s="368"/>
      <c r="E162" s="354" t="s">
        <v>815</v>
      </c>
      <c r="F162" s="369">
        <f>F163</f>
        <v>49932.99</v>
      </c>
      <c r="G162" s="369">
        <f>G163</f>
        <v>50420.59</v>
      </c>
    </row>
    <row r="163" spans="1:7" s="307" customFormat="1" ht="25.5" customHeight="1">
      <c r="A163" s="354"/>
      <c r="B163" s="368"/>
      <c r="C163" s="368"/>
      <c r="D163" s="368" t="s">
        <v>769</v>
      </c>
      <c r="E163" s="354" t="s">
        <v>770</v>
      </c>
      <c r="F163" s="369">
        <f>F164+F165</f>
        <v>49932.99</v>
      </c>
      <c r="G163" s="369">
        <f>G164+G165</f>
        <v>50420.59</v>
      </c>
    </row>
    <row r="164" spans="1:7" s="307" customFormat="1">
      <c r="A164" s="354"/>
      <c r="B164" s="368"/>
      <c r="C164" s="368"/>
      <c r="D164" s="368" t="s">
        <v>771</v>
      </c>
      <c r="E164" s="354" t="s">
        <v>772</v>
      </c>
      <c r="F164" s="369">
        <v>5337.47</v>
      </c>
      <c r="G164" s="369">
        <v>5358.1790000000001</v>
      </c>
    </row>
    <row r="165" spans="1:7" s="307" customFormat="1">
      <c r="A165" s="354"/>
      <c r="B165" s="368"/>
      <c r="C165" s="368"/>
      <c r="D165" s="368" t="s">
        <v>837</v>
      </c>
      <c r="E165" s="354" t="s">
        <v>838</v>
      </c>
      <c r="F165" s="369">
        <v>44595.519999999997</v>
      </c>
      <c r="G165" s="369">
        <v>45062.411</v>
      </c>
    </row>
    <row r="166" spans="1:7" s="307" customFormat="1" ht="25.5">
      <c r="A166" s="354"/>
      <c r="B166" s="368"/>
      <c r="C166" s="368" t="s">
        <v>816</v>
      </c>
      <c r="D166" s="368"/>
      <c r="E166" s="354" t="s">
        <v>817</v>
      </c>
      <c r="F166" s="369">
        <f>F167</f>
        <v>793.5</v>
      </c>
      <c r="G166" s="369">
        <f>G167</f>
        <v>793.5</v>
      </c>
    </row>
    <row r="167" spans="1:7" s="307" customFormat="1" ht="25.5">
      <c r="A167" s="354"/>
      <c r="B167" s="368"/>
      <c r="C167" s="368" t="s">
        <v>818</v>
      </c>
      <c r="D167" s="368"/>
      <c r="E167" s="354" t="s">
        <v>819</v>
      </c>
      <c r="F167" s="369">
        <f>F168</f>
        <v>793.5</v>
      </c>
      <c r="G167" s="369">
        <f>G168</f>
        <v>793.5</v>
      </c>
    </row>
    <row r="168" spans="1:7" s="307" customFormat="1" ht="25.5" customHeight="1">
      <c r="A168" s="354"/>
      <c r="B168" s="368"/>
      <c r="C168" s="368"/>
      <c r="D168" s="368" t="s">
        <v>769</v>
      </c>
      <c r="E168" s="354" t="s">
        <v>770</v>
      </c>
      <c r="F168" s="369">
        <f>F169+F170</f>
        <v>793.5</v>
      </c>
      <c r="G168" s="369">
        <f>G169+G170</f>
        <v>793.5</v>
      </c>
    </row>
    <row r="169" spans="1:7" s="307" customFormat="1">
      <c r="A169" s="354"/>
      <c r="B169" s="368"/>
      <c r="C169" s="368"/>
      <c r="D169" s="368" t="s">
        <v>771</v>
      </c>
      <c r="E169" s="354" t="s">
        <v>772</v>
      </c>
      <c r="F169" s="369">
        <v>247.7</v>
      </c>
      <c r="G169" s="369">
        <v>247.7</v>
      </c>
    </row>
    <row r="170" spans="1:7" s="307" customFormat="1">
      <c r="A170" s="354"/>
      <c r="B170" s="368"/>
      <c r="C170" s="368"/>
      <c r="D170" s="368" t="s">
        <v>837</v>
      </c>
      <c r="E170" s="354" t="s">
        <v>838</v>
      </c>
      <c r="F170" s="369">
        <v>545.79999999999995</v>
      </c>
      <c r="G170" s="369">
        <v>545.79999999999995</v>
      </c>
    </row>
    <row r="171" spans="1:7" s="307" customFormat="1">
      <c r="A171" s="354"/>
      <c r="B171" s="368"/>
      <c r="C171" s="368" t="s">
        <v>387</v>
      </c>
      <c r="D171" s="368"/>
      <c r="E171" s="354" t="s">
        <v>386</v>
      </c>
      <c r="F171" s="369">
        <f>F172</f>
        <v>504672.2</v>
      </c>
      <c r="G171" s="369">
        <f>G172</f>
        <v>522520.7</v>
      </c>
    </row>
    <row r="172" spans="1:7" s="307" customFormat="1" ht="25.5">
      <c r="A172" s="354"/>
      <c r="B172" s="368"/>
      <c r="C172" s="368" t="s">
        <v>773</v>
      </c>
      <c r="D172" s="368"/>
      <c r="E172" s="354" t="s">
        <v>774</v>
      </c>
      <c r="F172" s="369">
        <f>F173+F179+F176</f>
        <v>504672.2</v>
      </c>
      <c r="G172" s="369">
        <f>G173+G179+G176</f>
        <v>522520.7</v>
      </c>
    </row>
    <row r="173" spans="1:7" s="307" customFormat="1" ht="63.75">
      <c r="A173" s="354"/>
      <c r="B173" s="368"/>
      <c r="C173" s="368" t="s">
        <v>874</v>
      </c>
      <c r="D173" s="368"/>
      <c r="E173" s="354" t="s">
        <v>875</v>
      </c>
      <c r="F173" s="369">
        <f>F174</f>
        <v>445387.3</v>
      </c>
      <c r="G173" s="369">
        <f>G174</f>
        <v>462691.5</v>
      </c>
    </row>
    <row r="174" spans="1:7" s="307" customFormat="1" ht="24.75" customHeight="1">
      <c r="A174" s="354"/>
      <c r="B174" s="368"/>
      <c r="C174" s="368"/>
      <c r="D174" s="368" t="s">
        <v>769</v>
      </c>
      <c r="E174" s="354" t="s">
        <v>770</v>
      </c>
      <c r="F174" s="369">
        <f>F175</f>
        <v>445387.3</v>
      </c>
      <c r="G174" s="369">
        <f>G175</f>
        <v>462691.5</v>
      </c>
    </row>
    <row r="175" spans="1:7" s="307" customFormat="1">
      <c r="A175" s="354"/>
      <c r="B175" s="368"/>
      <c r="C175" s="368"/>
      <c r="D175" s="368" t="s">
        <v>771</v>
      </c>
      <c r="E175" s="354" t="s">
        <v>772</v>
      </c>
      <c r="F175" s="369">
        <v>445387.3</v>
      </c>
      <c r="G175" s="369">
        <v>462691.5</v>
      </c>
    </row>
    <row r="176" spans="1:7" s="307" customFormat="1" ht="114" customHeight="1">
      <c r="A176" s="354"/>
      <c r="B176" s="368"/>
      <c r="C176" s="368" t="s">
        <v>876</v>
      </c>
      <c r="D176" s="368"/>
      <c r="E176" s="354" t="s">
        <v>877</v>
      </c>
      <c r="F176" s="369">
        <f>F177</f>
        <v>53996.7</v>
      </c>
      <c r="G176" s="369">
        <f>G177</f>
        <v>54662.5</v>
      </c>
    </row>
    <row r="177" spans="1:7" s="307" customFormat="1" ht="24.75" customHeight="1">
      <c r="A177" s="354"/>
      <c r="B177" s="368"/>
      <c r="C177" s="368"/>
      <c r="D177" s="368" t="s">
        <v>769</v>
      </c>
      <c r="E177" s="354" t="s">
        <v>770</v>
      </c>
      <c r="F177" s="369">
        <f>F178</f>
        <v>53996.7</v>
      </c>
      <c r="G177" s="369">
        <f>G178</f>
        <v>54662.5</v>
      </c>
    </row>
    <row r="178" spans="1:7" s="307" customFormat="1">
      <c r="A178" s="354"/>
      <c r="B178" s="368"/>
      <c r="C178" s="368"/>
      <c r="D178" s="368" t="s">
        <v>771</v>
      </c>
      <c r="E178" s="354" t="s">
        <v>772</v>
      </c>
      <c r="F178" s="369">
        <v>53996.7</v>
      </c>
      <c r="G178" s="369">
        <v>54662.5</v>
      </c>
    </row>
    <row r="179" spans="1:7" s="307" customFormat="1" ht="25.5">
      <c r="A179" s="354"/>
      <c r="B179" s="368"/>
      <c r="C179" s="368" t="s">
        <v>878</v>
      </c>
      <c r="D179" s="368"/>
      <c r="E179" s="354" t="s">
        <v>879</v>
      </c>
      <c r="F179" s="369">
        <f>F180</f>
        <v>5288.2</v>
      </c>
      <c r="G179" s="369">
        <f>G180</f>
        <v>5166.7</v>
      </c>
    </row>
    <row r="180" spans="1:7" s="307" customFormat="1" ht="38.25">
      <c r="A180" s="354"/>
      <c r="B180" s="368"/>
      <c r="C180" s="368"/>
      <c r="D180" s="368" t="s">
        <v>769</v>
      </c>
      <c r="E180" s="354" t="s">
        <v>770</v>
      </c>
      <c r="F180" s="369">
        <f>F181</f>
        <v>5288.2</v>
      </c>
      <c r="G180" s="369">
        <f>G181</f>
        <v>5166.7</v>
      </c>
    </row>
    <row r="181" spans="1:7" s="307" customFormat="1">
      <c r="A181" s="354"/>
      <c r="B181" s="368"/>
      <c r="C181" s="368"/>
      <c r="D181" s="368" t="s">
        <v>771</v>
      </c>
      <c r="E181" s="354" t="s">
        <v>772</v>
      </c>
      <c r="F181" s="369">
        <v>5288.2</v>
      </c>
      <c r="G181" s="369">
        <v>5166.7</v>
      </c>
    </row>
    <row r="182" spans="1:7" s="307" customFormat="1">
      <c r="A182" s="354"/>
      <c r="B182" s="368"/>
      <c r="C182" s="373" t="s">
        <v>799</v>
      </c>
      <c r="D182" s="373"/>
      <c r="E182" s="374" t="s">
        <v>800</v>
      </c>
      <c r="F182" s="369">
        <f t="shared" ref="F182:G184" si="15">F183</f>
        <v>293.10000000000002</v>
      </c>
      <c r="G182" s="369">
        <f t="shared" si="15"/>
        <v>313</v>
      </c>
    </row>
    <row r="183" spans="1:7" s="307" customFormat="1" ht="51">
      <c r="A183" s="354"/>
      <c r="B183" s="368"/>
      <c r="C183" s="373" t="s">
        <v>801</v>
      </c>
      <c r="D183" s="373"/>
      <c r="E183" s="374" t="s">
        <v>802</v>
      </c>
      <c r="F183" s="369">
        <f t="shared" si="15"/>
        <v>293.10000000000002</v>
      </c>
      <c r="G183" s="369">
        <f t="shared" si="15"/>
        <v>313</v>
      </c>
    </row>
    <row r="184" spans="1:7" s="307" customFormat="1" ht="38.25">
      <c r="A184" s="354"/>
      <c r="B184" s="368"/>
      <c r="C184" s="373"/>
      <c r="D184" s="368" t="s">
        <v>769</v>
      </c>
      <c r="E184" s="354" t="s">
        <v>770</v>
      </c>
      <c r="F184" s="369">
        <f t="shared" si="15"/>
        <v>293.10000000000002</v>
      </c>
      <c r="G184" s="369">
        <f t="shared" si="15"/>
        <v>313</v>
      </c>
    </row>
    <row r="185" spans="1:7" s="307" customFormat="1">
      <c r="A185" s="354"/>
      <c r="B185" s="368"/>
      <c r="C185" s="373"/>
      <c r="D185" s="368" t="s">
        <v>771</v>
      </c>
      <c r="E185" s="354" t="s">
        <v>772</v>
      </c>
      <c r="F185" s="369">
        <v>293.10000000000002</v>
      </c>
      <c r="G185" s="369">
        <v>313</v>
      </c>
    </row>
    <row r="186" spans="1:7" s="307" customFormat="1">
      <c r="A186" s="354"/>
      <c r="B186" s="368"/>
      <c r="C186" s="379" t="s">
        <v>401</v>
      </c>
      <c r="D186" s="379"/>
      <c r="E186" s="380" t="s">
        <v>400</v>
      </c>
      <c r="F186" s="369">
        <f>F187</f>
        <v>25</v>
      </c>
      <c r="G186" s="369"/>
    </row>
    <row r="187" spans="1:7" s="307" customFormat="1" ht="25.5">
      <c r="A187" s="354"/>
      <c r="B187" s="368"/>
      <c r="C187" s="373" t="s">
        <v>845</v>
      </c>
      <c r="D187" s="373"/>
      <c r="E187" s="374" t="s">
        <v>709</v>
      </c>
      <c r="F187" s="369">
        <f>F188</f>
        <v>25</v>
      </c>
      <c r="G187" s="369"/>
    </row>
    <row r="188" spans="1:7" s="307" customFormat="1" ht="25.5" customHeight="1">
      <c r="A188" s="354"/>
      <c r="B188" s="368"/>
      <c r="C188" s="373"/>
      <c r="D188" s="368" t="s">
        <v>769</v>
      </c>
      <c r="E188" s="354" t="s">
        <v>770</v>
      </c>
      <c r="F188" s="369">
        <f>F189</f>
        <v>25</v>
      </c>
      <c r="G188" s="369"/>
    </row>
    <row r="189" spans="1:7" s="307" customFormat="1">
      <c r="A189" s="354"/>
      <c r="B189" s="368"/>
      <c r="C189" s="379"/>
      <c r="D189" s="368" t="s">
        <v>837</v>
      </c>
      <c r="E189" s="354" t="s">
        <v>838</v>
      </c>
      <c r="F189" s="369">
        <v>25</v>
      </c>
      <c r="G189" s="369"/>
    </row>
    <row r="190" spans="1:7" s="307" customFormat="1">
      <c r="A190" s="354"/>
      <c r="B190" s="368" t="s">
        <v>820</v>
      </c>
      <c r="C190" s="368"/>
      <c r="D190" s="368"/>
      <c r="E190" s="270" t="s">
        <v>821</v>
      </c>
      <c r="F190" s="369">
        <f>F191+F196</f>
        <v>15130.899999999998</v>
      </c>
      <c r="G190" s="369">
        <f>G191+G196</f>
        <v>15130.899999999998</v>
      </c>
    </row>
    <row r="191" spans="1:7" s="307" customFormat="1" ht="12.75" customHeight="1">
      <c r="A191" s="354"/>
      <c r="B191" s="368"/>
      <c r="C191" s="368" t="s">
        <v>822</v>
      </c>
      <c r="D191" s="368"/>
      <c r="E191" s="354" t="s">
        <v>823</v>
      </c>
      <c r="F191" s="369">
        <f>F192</f>
        <v>1310.3000000000002</v>
      </c>
      <c r="G191" s="369">
        <f>G192</f>
        <v>1310.3000000000002</v>
      </c>
    </row>
    <row r="192" spans="1:7" s="307" customFormat="1">
      <c r="A192" s="354"/>
      <c r="B192" s="368"/>
      <c r="C192" s="368" t="s">
        <v>824</v>
      </c>
      <c r="D192" s="368"/>
      <c r="E192" s="354" t="s">
        <v>825</v>
      </c>
      <c r="F192" s="369">
        <f>F193</f>
        <v>1310.3000000000002</v>
      </c>
      <c r="G192" s="369">
        <f>G193</f>
        <v>1310.3000000000002</v>
      </c>
    </row>
    <row r="193" spans="1:7" s="307" customFormat="1" ht="25.5" customHeight="1">
      <c r="A193" s="354"/>
      <c r="B193" s="368"/>
      <c r="C193" s="368"/>
      <c r="D193" s="368" t="s">
        <v>769</v>
      </c>
      <c r="E193" s="354" t="s">
        <v>770</v>
      </c>
      <c r="F193" s="369">
        <f>F194+F195</f>
        <v>1310.3000000000002</v>
      </c>
      <c r="G193" s="369">
        <f>G194+G195</f>
        <v>1310.3000000000002</v>
      </c>
    </row>
    <row r="194" spans="1:7" s="307" customFormat="1">
      <c r="A194" s="354"/>
      <c r="B194" s="368"/>
      <c r="C194" s="368"/>
      <c r="D194" s="368" t="s">
        <v>771</v>
      </c>
      <c r="E194" s="354" t="s">
        <v>772</v>
      </c>
      <c r="F194" s="369">
        <v>514.6</v>
      </c>
      <c r="G194" s="369">
        <v>514.6</v>
      </c>
    </row>
    <row r="195" spans="1:7" s="307" customFormat="1">
      <c r="A195" s="354"/>
      <c r="B195" s="368"/>
      <c r="C195" s="368"/>
      <c r="D195" s="368" t="s">
        <v>837</v>
      </c>
      <c r="E195" s="354" t="s">
        <v>838</v>
      </c>
      <c r="F195" s="369">
        <v>795.7</v>
      </c>
      <c r="G195" s="369">
        <v>795.7</v>
      </c>
    </row>
    <row r="196" spans="1:7" s="307" customFormat="1">
      <c r="A196" s="354"/>
      <c r="B196" s="368"/>
      <c r="C196" s="368" t="s">
        <v>387</v>
      </c>
      <c r="D196" s="368"/>
      <c r="E196" s="354" t="s">
        <v>386</v>
      </c>
      <c r="F196" s="369">
        <f>F197</f>
        <v>13820.599999999999</v>
      </c>
      <c r="G196" s="369">
        <f>G197</f>
        <v>13820.599999999999</v>
      </c>
    </row>
    <row r="197" spans="1:7" s="307" customFormat="1" ht="25.5">
      <c r="A197" s="354"/>
      <c r="B197" s="368"/>
      <c r="C197" s="368" t="s">
        <v>773</v>
      </c>
      <c r="D197" s="368"/>
      <c r="E197" s="354" t="s">
        <v>774</v>
      </c>
      <c r="F197" s="369">
        <f>F198</f>
        <v>13820.599999999999</v>
      </c>
      <c r="G197" s="369">
        <f>G198</f>
        <v>13820.599999999999</v>
      </c>
    </row>
    <row r="198" spans="1:7" s="307" customFormat="1">
      <c r="A198" s="354"/>
      <c r="B198" s="368"/>
      <c r="C198" s="368" t="s">
        <v>826</v>
      </c>
      <c r="D198" s="368"/>
      <c r="E198" s="354" t="s">
        <v>304</v>
      </c>
      <c r="F198" s="369">
        <f>F206+F203+F199+F201</f>
        <v>13820.599999999999</v>
      </c>
      <c r="G198" s="369">
        <f>G206+G203+G199+G201</f>
        <v>13820.599999999999</v>
      </c>
    </row>
    <row r="199" spans="1:7" s="307" customFormat="1">
      <c r="A199" s="354"/>
      <c r="B199" s="368"/>
      <c r="C199" s="368"/>
      <c r="D199" s="370" t="s">
        <v>791</v>
      </c>
      <c r="E199" s="371" t="s">
        <v>792</v>
      </c>
      <c r="F199" s="369">
        <f>F200</f>
        <v>3385</v>
      </c>
      <c r="G199" s="369">
        <f>G200</f>
        <v>3385</v>
      </c>
    </row>
    <row r="200" spans="1:7" s="307" customFormat="1" ht="12" customHeight="1">
      <c r="A200" s="354"/>
      <c r="B200" s="368"/>
      <c r="C200" s="368"/>
      <c r="D200" s="370" t="s">
        <v>793</v>
      </c>
      <c r="E200" s="371" t="s">
        <v>794</v>
      </c>
      <c r="F200" s="369">
        <f>2385+1000</f>
        <v>3385</v>
      </c>
      <c r="G200" s="369">
        <f>2385+1000</f>
        <v>3385</v>
      </c>
    </row>
    <row r="201" spans="1:7" s="307" customFormat="1">
      <c r="A201" s="354"/>
      <c r="B201" s="368"/>
      <c r="C201" s="368"/>
      <c r="D201" s="370" t="s">
        <v>808</v>
      </c>
      <c r="E201" s="371" t="s">
        <v>811</v>
      </c>
      <c r="F201" s="369">
        <f>SUM(F202)</f>
        <v>150</v>
      </c>
      <c r="G201" s="369">
        <f>G202</f>
        <v>150</v>
      </c>
    </row>
    <row r="202" spans="1:7" s="307" customFormat="1" ht="25.5">
      <c r="A202" s="354"/>
      <c r="B202" s="368"/>
      <c r="C202" s="368"/>
      <c r="D202" s="370" t="s">
        <v>880</v>
      </c>
      <c r="E202" s="371" t="s">
        <v>881</v>
      </c>
      <c r="F202" s="369">
        <v>150</v>
      </c>
      <c r="G202" s="369">
        <v>150</v>
      </c>
    </row>
    <row r="203" spans="1:7" s="307" customFormat="1" ht="25.5" customHeight="1">
      <c r="A203" s="354"/>
      <c r="B203" s="368"/>
      <c r="C203" s="368"/>
      <c r="D203" s="368" t="s">
        <v>769</v>
      </c>
      <c r="E203" s="354" t="s">
        <v>770</v>
      </c>
      <c r="F203" s="369">
        <f>F204+F205</f>
        <v>7825.5999999999995</v>
      </c>
      <c r="G203" s="369">
        <f>G204+G205</f>
        <v>7825.5999999999995</v>
      </c>
    </row>
    <row r="204" spans="1:7" s="307" customFormat="1">
      <c r="A204" s="354"/>
      <c r="B204" s="368"/>
      <c r="C204" s="368"/>
      <c r="D204" s="368" t="s">
        <v>771</v>
      </c>
      <c r="E204" s="354" t="s">
        <v>772</v>
      </c>
      <c r="F204" s="369">
        <f>1995.5+204.2</f>
        <v>2199.6999999999998</v>
      </c>
      <c r="G204" s="369">
        <f>204.2+1995.5</f>
        <v>2199.6999999999998</v>
      </c>
    </row>
    <row r="205" spans="1:7" s="307" customFormat="1">
      <c r="A205" s="354"/>
      <c r="B205" s="368"/>
      <c r="C205" s="368"/>
      <c r="D205" s="368" t="s">
        <v>837</v>
      </c>
      <c r="E205" s="354" t="s">
        <v>838</v>
      </c>
      <c r="F205" s="369">
        <v>5625.9</v>
      </c>
      <c r="G205" s="369">
        <v>5625.9</v>
      </c>
    </row>
    <row r="206" spans="1:7" s="307" customFormat="1">
      <c r="A206" s="354"/>
      <c r="B206" s="368"/>
      <c r="C206" s="368"/>
      <c r="D206" s="368" t="s">
        <v>795</v>
      </c>
      <c r="E206" s="354" t="s">
        <v>796</v>
      </c>
      <c r="F206" s="369">
        <f>F207</f>
        <v>2460</v>
      </c>
      <c r="G206" s="369">
        <f>G207</f>
        <v>2460</v>
      </c>
    </row>
    <row r="207" spans="1:7" s="307" customFormat="1" ht="38.25">
      <c r="A207" s="354"/>
      <c r="B207" s="368"/>
      <c r="C207" s="368"/>
      <c r="D207" s="368" t="s">
        <v>882</v>
      </c>
      <c r="E207" s="354" t="s">
        <v>883</v>
      </c>
      <c r="F207" s="369">
        <v>2460</v>
      </c>
      <c r="G207" s="369">
        <v>2460</v>
      </c>
    </row>
    <row r="208" spans="1:7" s="307" customFormat="1">
      <c r="A208" s="354"/>
      <c r="B208" s="368" t="s">
        <v>884</v>
      </c>
      <c r="C208" s="368"/>
      <c r="D208" s="368"/>
      <c r="E208" s="270" t="s">
        <v>885</v>
      </c>
      <c r="F208" s="369">
        <f>F209+F217+F221+F225+F229+F233+F237</f>
        <v>35444.9</v>
      </c>
      <c r="G208" s="369">
        <f>G209+G217+G221+G225+G229+G233+G237</f>
        <v>35403.4</v>
      </c>
    </row>
    <row r="209" spans="1:7" s="307" customFormat="1">
      <c r="A209" s="354"/>
      <c r="B209" s="368"/>
      <c r="C209" s="370" t="s">
        <v>783</v>
      </c>
      <c r="D209" s="370"/>
      <c r="E209" s="371" t="s">
        <v>784</v>
      </c>
      <c r="F209" s="372">
        <f>F210</f>
        <v>7410.1</v>
      </c>
      <c r="G209" s="372">
        <f>G210</f>
        <v>7410.9000000000005</v>
      </c>
    </row>
    <row r="210" spans="1:7" s="307" customFormat="1">
      <c r="A210" s="354"/>
      <c r="B210" s="368"/>
      <c r="C210" s="370" t="s">
        <v>785</v>
      </c>
      <c r="D210" s="370"/>
      <c r="E210" s="371" t="s">
        <v>786</v>
      </c>
      <c r="F210" s="372">
        <f>F211+F213+F215</f>
        <v>7410.1</v>
      </c>
      <c r="G210" s="372">
        <f>G211+G213+G215</f>
        <v>7410.9000000000005</v>
      </c>
    </row>
    <row r="211" spans="1:7" s="307" customFormat="1" ht="38.25">
      <c r="A211" s="354"/>
      <c r="B211" s="368"/>
      <c r="C211" s="370"/>
      <c r="D211" s="370" t="s">
        <v>787</v>
      </c>
      <c r="E211" s="371" t="s">
        <v>788</v>
      </c>
      <c r="F211" s="372">
        <f>F212</f>
        <v>6945.3</v>
      </c>
      <c r="G211" s="372">
        <f>G212</f>
        <v>6945.3</v>
      </c>
    </row>
    <row r="212" spans="1:7" s="307" customFormat="1">
      <c r="A212" s="354"/>
      <c r="B212" s="368"/>
      <c r="C212" s="370"/>
      <c r="D212" s="370" t="s">
        <v>789</v>
      </c>
      <c r="E212" s="371" t="s">
        <v>790</v>
      </c>
      <c r="F212" s="372">
        <v>6945.3</v>
      </c>
      <c r="G212" s="372">
        <v>6945.3</v>
      </c>
    </row>
    <row r="213" spans="1:7" s="307" customFormat="1">
      <c r="A213" s="354"/>
      <c r="B213" s="368"/>
      <c r="C213" s="370"/>
      <c r="D213" s="370" t="s">
        <v>791</v>
      </c>
      <c r="E213" s="371" t="s">
        <v>792</v>
      </c>
      <c r="F213" s="372">
        <f>F214</f>
        <v>443.53</v>
      </c>
      <c r="G213" s="372">
        <f>G214</f>
        <v>443.46199999999999</v>
      </c>
    </row>
    <row r="214" spans="1:7" s="307" customFormat="1" ht="12" customHeight="1">
      <c r="A214" s="354"/>
      <c r="B214" s="368"/>
      <c r="C214" s="370"/>
      <c r="D214" s="370" t="s">
        <v>793</v>
      </c>
      <c r="E214" s="371" t="s">
        <v>794</v>
      </c>
      <c r="F214" s="372">
        <f>405.03+38.5</f>
        <v>443.53</v>
      </c>
      <c r="G214" s="372">
        <f>404.962+38.5</f>
        <v>443.46199999999999</v>
      </c>
    </row>
    <row r="215" spans="1:7" s="307" customFormat="1">
      <c r="A215" s="354"/>
      <c r="B215" s="368"/>
      <c r="C215" s="370"/>
      <c r="D215" s="370" t="s">
        <v>795</v>
      </c>
      <c r="E215" s="371" t="s">
        <v>796</v>
      </c>
      <c r="F215" s="372">
        <f>F216</f>
        <v>21.27</v>
      </c>
      <c r="G215" s="372">
        <f>G216</f>
        <v>22.138000000000002</v>
      </c>
    </row>
    <row r="216" spans="1:7" s="307" customFormat="1" ht="25.5">
      <c r="A216" s="354"/>
      <c r="B216" s="368"/>
      <c r="C216" s="370"/>
      <c r="D216" s="370" t="s">
        <v>797</v>
      </c>
      <c r="E216" s="371" t="s">
        <v>798</v>
      </c>
      <c r="F216" s="372">
        <v>21.27</v>
      </c>
      <c r="G216" s="372">
        <v>22.138000000000002</v>
      </c>
    </row>
    <row r="217" spans="1:7" s="307" customFormat="1" ht="25.5">
      <c r="A217" s="354"/>
      <c r="B217" s="368"/>
      <c r="C217" s="368" t="s">
        <v>886</v>
      </c>
      <c r="D217" s="368"/>
      <c r="E217" s="354" t="s">
        <v>887</v>
      </c>
      <c r="F217" s="369">
        <f t="shared" ref="F217:G219" si="16">F218</f>
        <v>4727.8999999999996</v>
      </c>
      <c r="G217" s="369">
        <f t="shared" si="16"/>
        <v>4729.8999999999996</v>
      </c>
    </row>
    <row r="218" spans="1:7" s="307" customFormat="1" ht="25.5">
      <c r="A218" s="354"/>
      <c r="B218" s="368"/>
      <c r="C218" s="368" t="s">
        <v>888</v>
      </c>
      <c r="D218" s="368"/>
      <c r="E218" s="354" t="s">
        <v>853</v>
      </c>
      <c r="F218" s="369">
        <f t="shared" si="16"/>
        <v>4727.8999999999996</v>
      </c>
      <c r="G218" s="369">
        <f t="shared" si="16"/>
        <v>4729.8999999999996</v>
      </c>
    </row>
    <row r="219" spans="1:7" s="307" customFormat="1" ht="38.25">
      <c r="A219" s="354"/>
      <c r="B219" s="368"/>
      <c r="C219" s="368"/>
      <c r="D219" s="368" t="s">
        <v>769</v>
      </c>
      <c r="E219" s="354" t="s">
        <v>770</v>
      </c>
      <c r="F219" s="369">
        <f t="shared" si="16"/>
        <v>4727.8999999999996</v>
      </c>
      <c r="G219" s="369">
        <f t="shared" si="16"/>
        <v>4729.8999999999996</v>
      </c>
    </row>
    <row r="220" spans="1:7" s="307" customFormat="1">
      <c r="A220" s="354"/>
      <c r="B220" s="368"/>
      <c r="C220" s="368"/>
      <c r="D220" s="368" t="s">
        <v>771</v>
      </c>
      <c r="E220" s="354" t="s">
        <v>772</v>
      </c>
      <c r="F220" s="369">
        <v>4727.8999999999996</v>
      </c>
      <c r="G220" s="369">
        <v>4729.8999999999996</v>
      </c>
    </row>
    <row r="221" spans="1:7" s="307" customFormat="1">
      <c r="A221" s="354"/>
      <c r="B221" s="368"/>
      <c r="C221" s="368" t="s">
        <v>889</v>
      </c>
      <c r="D221" s="368"/>
      <c r="E221" s="354" t="s">
        <v>890</v>
      </c>
      <c r="F221" s="369">
        <f>F222</f>
        <v>140</v>
      </c>
      <c r="G221" s="369"/>
    </row>
    <row r="222" spans="1:7" s="307" customFormat="1">
      <c r="A222" s="354"/>
      <c r="B222" s="368"/>
      <c r="C222" s="368" t="s">
        <v>891</v>
      </c>
      <c r="D222" s="368"/>
      <c r="E222" s="354" t="s">
        <v>892</v>
      </c>
      <c r="F222" s="369">
        <f>F223</f>
        <v>140</v>
      </c>
      <c r="G222" s="369"/>
    </row>
    <row r="223" spans="1:7" s="307" customFormat="1">
      <c r="A223" s="354"/>
      <c r="B223" s="368"/>
      <c r="C223" s="368"/>
      <c r="D223" s="370" t="s">
        <v>791</v>
      </c>
      <c r="E223" s="371" t="s">
        <v>792</v>
      </c>
      <c r="F223" s="369">
        <f>F224</f>
        <v>140</v>
      </c>
      <c r="G223" s="369"/>
    </row>
    <row r="224" spans="1:7" s="307" customFormat="1" ht="12.75" customHeight="1">
      <c r="A224" s="354"/>
      <c r="B224" s="368"/>
      <c r="C224" s="368"/>
      <c r="D224" s="370" t="s">
        <v>793</v>
      </c>
      <c r="E224" s="371" t="s">
        <v>794</v>
      </c>
      <c r="F224" s="369">
        <v>140</v>
      </c>
      <c r="G224" s="369"/>
    </row>
    <row r="225" spans="1:7" s="307" customFormat="1" ht="51">
      <c r="A225" s="354"/>
      <c r="B225" s="368"/>
      <c r="C225" s="368" t="s">
        <v>850</v>
      </c>
      <c r="D225" s="368"/>
      <c r="E225" s="354" t="s">
        <v>851</v>
      </c>
      <c r="F225" s="369">
        <f t="shared" ref="F225:G227" si="17">F226</f>
        <v>22915.4</v>
      </c>
      <c r="G225" s="369">
        <f t="shared" si="17"/>
        <v>23055.7</v>
      </c>
    </row>
    <row r="226" spans="1:7" s="307" customFormat="1" ht="25.5">
      <c r="A226" s="354"/>
      <c r="B226" s="368"/>
      <c r="C226" s="368" t="s">
        <v>852</v>
      </c>
      <c r="D226" s="368"/>
      <c r="E226" s="354" t="s">
        <v>853</v>
      </c>
      <c r="F226" s="369">
        <f t="shared" si="17"/>
        <v>22915.4</v>
      </c>
      <c r="G226" s="369">
        <f t="shared" si="17"/>
        <v>23055.7</v>
      </c>
    </row>
    <row r="227" spans="1:7" s="307" customFormat="1" ht="24.75" customHeight="1">
      <c r="A227" s="354"/>
      <c r="B227" s="368"/>
      <c r="C227" s="368"/>
      <c r="D227" s="368" t="s">
        <v>769</v>
      </c>
      <c r="E227" s="354" t="s">
        <v>770</v>
      </c>
      <c r="F227" s="369">
        <f t="shared" si="17"/>
        <v>22915.4</v>
      </c>
      <c r="G227" s="369">
        <f t="shared" si="17"/>
        <v>23055.7</v>
      </c>
    </row>
    <row r="228" spans="1:7" s="307" customFormat="1">
      <c r="A228" s="354"/>
      <c r="B228" s="368"/>
      <c r="C228" s="368"/>
      <c r="D228" s="368" t="s">
        <v>771</v>
      </c>
      <c r="E228" s="354" t="s">
        <v>772</v>
      </c>
      <c r="F228" s="369">
        <v>22915.4</v>
      </c>
      <c r="G228" s="369">
        <v>23055.7</v>
      </c>
    </row>
    <row r="229" spans="1:7" s="307" customFormat="1" ht="25.5">
      <c r="A229" s="354"/>
      <c r="B229" s="368"/>
      <c r="C229" s="368" t="s">
        <v>816</v>
      </c>
      <c r="D229" s="368"/>
      <c r="E229" s="354" t="s">
        <v>817</v>
      </c>
      <c r="F229" s="369">
        <f t="shared" ref="F229:G231" si="18">F230</f>
        <v>117.9</v>
      </c>
      <c r="G229" s="369">
        <f t="shared" si="18"/>
        <v>117.9</v>
      </c>
    </row>
    <row r="230" spans="1:7" s="307" customFormat="1" ht="25.5">
      <c r="A230" s="354"/>
      <c r="B230" s="368"/>
      <c r="C230" s="368" t="s">
        <v>818</v>
      </c>
      <c r="D230" s="368"/>
      <c r="E230" s="354" t="s">
        <v>819</v>
      </c>
      <c r="F230" s="369">
        <f t="shared" si="18"/>
        <v>117.9</v>
      </c>
      <c r="G230" s="369">
        <f t="shared" si="18"/>
        <v>117.9</v>
      </c>
    </row>
    <row r="231" spans="1:7" s="307" customFormat="1" ht="25.5" customHeight="1">
      <c r="A231" s="354"/>
      <c r="B231" s="368"/>
      <c r="C231" s="368"/>
      <c r="D231" s="368" t="s">
        <v>769</v>
      </c>
      <c r="E231" s="354" t="s">
        <v>770</v>
      </c>
      <c r="F231" s="369">
        <f t="shared" si="18"/>
        <v>117.9</v>
      </c>
      <c r="G231" s="369">
        <f t="shared" si="18"/>
        <v>117.9</v>
      </c>
    </row>
    <row r="232" spans="1:7" s="307" customFormat="1">
      <c r="A232" s="354"/>
      <c r="B232" s="368"/>
      <c r="C232" s="368"/>
      <c r="D232" s="368" t="s">
        <v>771</v>
      </c>
      <c r="E232" s="354" t="s">
        <v>772</v>
      </c>
      <c r="F232" s="369">
        <v>117.9</v>
      </c>
      <c r="G232" s="369">
        <v>117.9</v>
      </c>
    </row>
    <row r="233" spans="1:7" s="307" customFormat="1">
      <c r="A233" s="354"/>
      <c r="B233" s="368"/>
      <c r="C233" s="373" t="s">
        <v>799</v>
      </c>
      <c r="D233" s="373"/>
      <c r="E233" s="374" t="s">
        <v>800</v>
      </c>
      <c r="F233" s="369">
        <f t="shared" ref="F233:G235" si="19">F234</f>
        <v>104</v>
      </c>
      <c r="G233" s="369">
        <f t="shared" si="19"/>
        <v>89</v>
      </c>
    </row>
    <row r="234" spans="1:7" s="307" customFormat="1" ht="51">
      <c r="A234" s="354"/>
      <c r="B234" s="368"/>
      <c r="C234" s="373" t="s">
        <v>801</v>
      </c>
      <c r="D234" s="373"/>
      <c r="E234" s="374" t="s">
        <v>802</v>
      </c>
      <c r="F234" s="369">
        <f t="shared" si="19"/>
        <v>104</v>
      </c>
      <c r="G234" s="369">
        <f t="shared" si="19"/>
        <v>89</v>
      </c>
    </row>
    <row r="235" spans="1:7" s="307" customFormat="1" ht="26.25" customHeight="1">
      <c r="A235" s="354"/>
      <c r="B235" s="368"/>
      <c r="C235" s="373"/>
      <c r="D235" s="368" t="s">
        <v>769</v>
      </c>
      <c r="E235" s="354" t="s">
        <v>770</v>
      </c>
      <c r="F235" s="369">
        <f t="shared" si="19"/>
        <v>104</v>
      </c>
      <c r="G235" s="369">
        <f t="shared" si="19"/>
        <v>89</v>
      </c>
    </row>
    <row r="236" spans="1:7" s="307" customFormat="1">
      <c r="A236" s="354"/>
      <c r="B236" s="368"/>
      <c r="C236" s="373"/>
      <c r="D236" s="368" t="s">
        <v>771</v>
      </c>
      <c r="E236" s="354" t="s">
        <v>772</v>
      </c>
      <c r="F236" s="369">
        <v>104</v>
      </c>
      <c r="G236" s="369">
        <v>89</v>
      </c>
    </row>
    <row r="237" spans="1:7" s="307" customFormat="1">
      <c r="A237" s="354"/>
      <c r="B237" s="368"/>
      <c r="C237" s="373" t="s">
        <v>401</v>
      </c>
      <c r="D237" s="368"/>
      <c r="E237" s="354" t="s">
        <v>400</v>
      </c>
      <c r="F237" s="369">
        <f>F238</f>
        <v>29.6</v>
      </c>
      <c r="G237" s="369"/>
    </row>
    <row r="238" spans="1:7" s="307" customFormat="1" ht="51">
      <c r="A238" s="354"/>
      <c r="B238" s="368"/>
      <c r="C238" s="373" t="s">
        <v>803</v>
      </c>
      <c r="D238" s="368"/>
      <c r="E238" s="354" t="s">
        <v>804</v>
      </c>
      <c r="F238" s="369">
        <f>F239</f>
        <v>29.6</v>
      </c>
      <c r="G238" s="369"/>
    </row>
    <row r="239" spans="1:7" s="307" customFormat="1" ht="38.25">
      <c r="A239" s="354"/>
      <c r="B239" s="368"/>
      <c r="C239" s="373"/>
      <c r="D239" s="370" t="s">
        <v>787</v>
      </c>
      <c r="E239" s="371" t="s">
        <v>788</v>
      </c>
      <c r="F239" s="369">
        <f>F240</f>
        <v>29.6</v>
      </c>
      <c r="G239" s="369"/>
    </row>
    <row r="240" spans="1:7" s="307" customFormat="1">
      <c r="A240" s="354"/>
      <c r="B240" s="368"/>
      <c r="C240" s="373"/>
      <c r="D240" s="370" t="s">
        <v>789</v>
      </c>
      <c r="E240" s="371" t="s">
        <v>790</v>
      </c>
      <c r="F240" s="369">
        <v>29.6</v>
      </c>
      <c r="G240" s="369"/>
    </row>
    <row r="241" spans="1:7" s="307" customFormat="1">
      <c r="A241" s="354"/>
      <c r="B241" s="368" t="s">
        <v>378</v>
      </c>
      <c r="C241" s="368"/>
      <c r="D241" s="368"/>
      <c r="E241" s="354" t="s">
        <v>377</v>
      </c>
      <c r="F241" s="369">
        <f>F242+F281</f>
        <v>118746.4</v>
      </c>
      <c r="G241" s="369">
        <f>G242+G281</f>
        <v>124792.4</v>
      </c>
    </row>
    <row r="242" spans="1:7" s="307" customFormat="1">
      <c r="A242" s="354"/>
      <c r="B242" s="368" t="s">
        <v>515</v>
      </c>
      <c r="C242" s="368"/>
      <c r="D242" s="368"/>
      <c r="E242" s="270" t="s">
        <v>805</v>
      </c>
      <c r="F242" s="369">
        <f>F243+F248+F277</f>
        <v>93592.7</v>
      </c>
      <c r="G242" s="369">
        <f>G243+G248+G277</f>
        <v>99638.7</v>
      </c>
    </row>
    <row r="243" spans="1:7" s="307" customFormat="1" ht="38.25">
      <c r="A243" s="354"/>
      <c r="B243" s="368"/>
      <c r="C243" s="368" t="s">
        <v>895</v>
      </c>
      <c r="D243" s="373"/>
      <c r="E243" s="381" t="s">
        <v>896</v>
      </c>
      <c r="F243" s="369">
        <f>F245+F247</f>
        <v>40852.400000000001</v>
      </c>
      <c r="G243" s="369">
        <f>G245+G247</f>
        <v>40852.400000000001</v>
      </c>
    </row>
    <row r="244" spans="1:7" s="307" customFormat="1">
      <c r="A244" s="354"/>
      <c r="B244" s="368"/>
      <c r="C244" s="368"/>
      <c r="D244" s="370" t="s">
        <v>791</v>
      </c>
      <c r="E244" s="371" t="s">
        <v>792</v>
      </c>
      <c r="F244" s="369">
        <f>F245</f>
        <v>352.4</v>
      </c>
      <c r="G244" s="369">
        <f>G245</f>
        <v>352.4</v>
      </c>
    </row>
    <row r="245" spans="1:7" s="307" customFormat="1" ht="12.75" customHeight="1">
      <c r="A245" s="354"/>
      <c r="B245" s="368"/>
      <c r="C245" s="368"/>
      <c r="D245" s="370" t="s">
        <v>793</v>
      </c>
      <c r="E245" s="371" t="s">
        <v>794</v>
      </c>
      <c r="F245" s="369">
        <v>352.4</v>
      </c>
      <c r="G245" s="369">
        <v>352.4</v>
      </c>
    </row>
    <row r="246" spans="1:7" s="307" customFormat="1">
      <c r="A246" s="354"/>
      <c r="B246" s="368"/>
      <c r="C246" s="368"/>
      <c r="D246" s="368" t="s">
        <v>808</v>
      </c>
      <c r="E246" s="354" t="s">
        <v>809</v>
      </c>
      <c r="F246" s="369">
        <f>F247</f>
        <v>40500</v>
      </c>
      <c r="G246" s="369">
        <f>G247</f>
        <v>40500</v>
      </c>
    </row>
    <row r="247" spans="1:7" s="307" customFormat="1">
      <c r="A247" s="354"/>
      <c r="B247" s="368"/>
      <c r="C247" s="368"/>
      <c r="D247" s="368" t="s">
        <v>810</v>
      </c>
      <c r="E247" s="354" t="s">
        <v>811</v>
      </c>
      <c r="F247" s="322">
        <v>40500</v>
      </c>
      <c r="G247" s="322">
        <v>40500</v>
      </c>
    </row>
    <row r="248" spans="1:7" s="307" customFormat="1">
      <c r="A248" s="354"/>
      <c r="B248" s="368"/>
      <c r="C248" s="368" t="s">
        <v>374</v>
      </c>
      <c r="D248" s="368"/>
      <c r="E248" s="354" t="s">
        <v>373</v>
      </c>
      <c r="F248" s="369">
        <f>F249+F252+F259+F263+F267</f>
        <v>52223.100000000006</v>
      </c>
      <c r="G248" s="369">
        <f>G249+G252+G259+G263+G267</f>
        <v>58269.1</v>
      </c>
    </row>
    <row r="249" spans="1:7" s="307" customFormat="1" ht="63.75">
      <c r="A249" s="354"/>
      <c r="B249" s="368"/>
      <c r="C249" s="368" t="s">
        <v>897</v>
      </c>
      <c r="D249" s="368"/>
      <c r="E249" s="354" t="s">
        <v>898</v>
      </c>
      <c r="F249" s="369">
        <f>F250</f>
        <v>10795.3</v>
      </c>
      <c r="G249" s="369">
        <f>G250</f>
        <v>11453.8</v>
      </c>
    </row>
    <row r="250" spans="1:7" s="307" customFormat="1">
      <c r="A250" s="354"/>
      <c r="B250" s="368"/>
      <c r="C250" s="368"/>
      <c r="D250" s="368" t="s">
        <v>808</v>
      </c>
      <c r="E250" s="354" t="s">
        <v>809</v>
      </c>
      <c r="F250" s="369">
        <f>F251</f>
        <v>10795.3</v>
      </c>
      <c r="G250" s="369">
        <f>G251</f>
        <v>11453.8</v>
      </c>
    </row>
    <row r="251" spans="1:7" s="307" customFormat="1">
      <c r="A251" s="354"/>
      <c r="B251" s="368"/>
      <c r="C251" s="368"/>
      <c r="D251" s="368" t="s">
        <v>810</v>
      </c>
      <c r="E251" s="354" t="s">
        <v>811</v>
      </c>
      <c r="F251" s="369">
        <v>10795.3</v>
      </c>
      <c r="G251" s="369">
        <v>11453.8</v>
      </c>
    </row>
    <row r="252" spans="1:7" s="307" customFormat="1" ht="25.5">
      <c r="A252" s="354"/>
      <c r="B252" s="368"/>
      <c r="C252" s="368" t="s">
        <v>899</v>
      </c>
      <c r="D252" s="368"/>
      <c r="E252" s="354" t="s">
        <v>900</v>
      </c>
      <c r="F252" s="369">
        <f>F253+F256</f>
        <v>38154.5</v>
      </c>
      <c r="G252" s="369">
        <f>G253+G256</f>
        <v>43261.2</v>
      </c>
    </row>
    <row r="253" spans="1:7" s="307" customFormat="1" ht="25.5">
      <c r="A253" s="354"/>
      <c r="B253" s="368"/>
      <c r="C253" s="368" t="s">
        <v>901</v>
      </c>
      <c r="D253" s="368"/>
      <c r="E253" s="354" t="s">
        <v>324</v>
      </c>
      <c r="F253" s="369">
        <f>F254</f>
        <v>10281.6</v>
      </c>
      <c r="G253" s="369">
        <f>G254</f>
        <v>11868.2</v>
      </c>
    </row>
    <row r="254" spans="1:7" s="307" customFormat="1" ht="25.5" customHeight="1">
      <c r="A254" s="354"/>
      <c r="B254" s="368"/>
      <c r="C254" s="368"/>
      <c r="D254" s="368" t="s">
        <v>769</v>
      </c>
      <c r="E254" s="354" t="s">
        <v>770</v>
      </c>
      <c r="F254" s="369">
        <f>F255</f>
        <v>10281.6</v>
      </c>
      <c r="G254" s="369">
        <f>G255</f>
        <v>11868.2</v>
      </c>
    </row>
    <row r="255" spans="1:7" s="307" customFormat="1">
      <c r="A255" s="354"/>
      <c r="B255" s="368"/>
      <c r="C255" s="368"/>
      <c r="D255" s="368" t="s">
        <v>771</v>
      </c>
      <c r="E255" s="354" t="s">
        <v>772</v>
      </c>
      <c r="F255" s="369">
        <v>10281.6</v>
      </c>
      <c r="G255" s="369">
        <v>11868.2</v>
      </c>
    </row>
    <row r="256" spans="1:7" s="307" customFormat="1" ht="25.5">
      <c r="A256" s="354"/>
      <c r="B256" s="368"/>
      <c r="C256" s="368" t="s">
        <v>902</v>
      </c>
      <c r="D256" s="368"/>
      <c r="E256" s="354" t="s">
        <v>322</v>
      </c>
      <c r="F256" s="369">
        <f>F257</f>
        <v>27872.9</v>
      </c>
      <c r="G256" s="369">
        <f>G257</f>
        <v>31393</v>
      </c>
    </row>
    <row r="257" spans="1:7" s="307" customFormat="1" ht="25.5" customHeight="1">
      <c r="A257" s="354"/>
      <c r="B257" s="368"/>
      <c r="C257" s="368"/>
      <c r="D257" s="368" t="s">
        <v>769</v>
      </c>
      <c r="E257" s="354" t="s">
        <v>770</v>
      </c>
      <c r="F257" s="369">
        <f>F258</f>
        <v>27872.9</v>
      </c>
      <c r="G257" s="369">
        <f>G258</f>
        <v>31393</v>
      </c>
    </row>
    <row r="258" spans="1:7" s="307" customFormat="1">
      <c r="A258" s="354"/>
      <c r="B258" s="368"/>
      <c r="C258" s="368"/>
      <c r="D258" s="368" t="s">
        <v>771</v>
      </c>
      <c r="E258" s="354" t="s">
        <v>772</v>
      </c>
      <c r="F258" s="369">
        <v>27872.9</v>
      </c>
      <c r="G258" s="369">
        <v>31393</v>
      </c>
    </row>
    <row r="259" spans="1:7" s="307" customFormat="1" ht="63.75">
      <c r="A259" s="354"/>
      <c r="B259" s="368"/>
      <c r="C259" s="368" t="s">
        <v>903</v>
      </c>
      <c r="D259" s="368"/>
      <c r="E259" s="354" t="s">
        <v>904</v>
      </c>
      <c r="F259" s="369">
        <f t="shared" ref="F259:G261" si="20">F260</f>
        <v>2886.8</v>
      </c>
      <c r="G259" s="369">
        <f t="shared" si="20"/>
        <v>3167.6</v>
      </c>
    </row>
    <row r="260" spans="1:7" s="307" customFormat="1" ht="25.5">
      <c r="A260" s="354"/>
      <c r="B260" s="368"/>
      <c r="C260" s="368" t="s">
        <v>905</v>
      </c>
      <c r="D260" s="368"/>
      <c r="E260" s="354" t="s">
        <v>320</v>
      </c>
      <c r="F260" s="369">
        <f t="shared" si="20"/>
        <v>2886.8</v>
      </c>
      <c r="G260" s="369">
        <f t="shared" si="20"/>
        <v>3167.6</v>
      </c>
    </row>
    <row r="261" spans="1:7" s="307" customFormat="1">
      <c r="A261" s="354"/>
      <c r="B261" s="368"/>
      <c r="C261" s="368"/>
      <c r="D261" s="368" t="s">
        <v>808</v>
      </c>
      <c r="E261" s="354" t="s">
        <v>809</v>
      </c>
      <c r="F261" s="369">
        <f t="shared" si="20"/>
        <v>2886.8</v>
      </c>
      <c r="G261" s="369">
        <f t="shared" si="20"/>
        <v>3167.6</v>
      </c>
    </row>
    <row r="262" spans="1:7" s="307" customFormat="1">
      <c r="A262" s="354"/>
      <c r="B262" s="368"/>
      <c r="C262" s="368"/>
      <c r="D262" s="368" t="s">
        <v>906</v>
      </c>
      <c r="E262" s="354" t="s">
        <v>907</v>
      </c>
      <c r="F262" s="369">
        <v>2886.8</v>
      </c>
      <c r="G262" s="369">
        <v>3167.6</v>
      </c>
    </row>
    <row r="263" spans="1:7" s="307" customFormat="1">
      <c r="A263" s="354"/>
      <c r="B263" s="368"/>
      <c r="C263" s="368" t="s">
        <v>908</v>
      </c>
      <c r="D263" s="368"/>
      <c r="E263" s="354" t="s">
        <v>909</v>
      </c>
      <c r="F263" s="369">
        <f t="shared" ref="F263:G265" si="21">F264</f>
        <v>194.9</v>
      </c>
      <c r="G263" s="369">
        <f t="shared" si="21"/>
        <v>194.9</v>
      </c>
    </row>
    <row r="264" spans="1:7" s="307" customFormat="1" ht="51">
      <c r="A264" s="354"/>
      <c r="B264" s="368"/>
      <c r="C264" s="368" t="s">
        <v>910</v>
      </c>
      <c r="D264" s="368"/>
      <c r="E264" s="354" t="s">
        <v>911</v>
      </c>
      <c r="F264" s="369">
        <f t="shared" si="21"/>
        <v>194.9</v>
      </c>
      <c r="G264" s="369">
        <f t="shared" si="21"/>
        <v>194.9</v>
      </c>
    </row>
    <row r="265" spans="1:7" s="307" customFormat="1">
      <c r="A265" s="354"/>
      <c r="B265" s="368"/>
      <c r="C265" s="368"/>
      <c r="D265" s="368" t="s">
        <v>808</v>
      </c>
      <c r="E265" s="354" t="s">
        <v>809</v>
      </c>
      <c r="F265" s="369">
        <f t="shared" si="21"/>
        <v>194.9</v>
      </c>
      <c r="G265" s="369">
        <f t="shared" si="21"/>
        <v>194.9</v>
      </c>
    </row>
    <row r="266" spans="1:7" s="307" customFormat="1" ht="25.5">
      <c r="A266" s="354"/>
      <c r="B266" s="368"/>
      <c r="C266" s="368"/>
      <c r="D266" s="368" t="s">
        <v>912</v>
      </c>
      <c r="E266" s="354" t="s">
        <v>913</v>
      </c>
      <c r="F266" s="369">
        <v>194.9</v>
      </c>
      <c r="G266" s="369">
        <v>194.9</v>
      </c>
    </row>
    <row r="267" spans="1:7" s="307" customFormat="1">
      <c r="A267" s="354"/>
      <c r="B267" s="368"/>
      <c r="C267" s="368" t="s">
        <v>914</v>
      </c>
      <c r="D267" s="368"/>
      <c r="E267" s="354" t="s">
        <v>915</v>
      </c>
      <c r="F267" s="369">
        <f>F268+F271+F274</f>
        <v>191.6</v>
      </c>
      <c r="G267" s="369">
        <f>G268+G271+G274</f>
        <v>191.6</v>
      </c>
    </row>
    <row r="268" spans="1:7" s="307" customFormat="1" ht="51">
      <c r="A268" s="354"/>
      <c r="B268" s="368"/>
      <c r="C268" s="368" t="s">
        <v>916</v>
      </c>
      <c r="D268" s="368"/>
      <c r="E268" s="354" t="s">
        <v>917</v>
      </c>
      <c r="F268" s="369">
        <f>F269</f>
        <v>113.5</v>
      </c>
      <c r="G268" s="369">
        <f>G269</f>
        <v>113.5</v>
      </c>
    </row>
    <row r="269" spans="1:7" s="307" customFormat="1">
      <c r="A269" s="354"/>
      <c r="B269" s="368"/>
      <c r="C269" s="368"/>
      <c r="D269" s="368" t="s">
        <v>808</v>
      </c>
      <c r="E269" s="354" t="s">
        <v>809</v>
      </c>
      <c r="F269" s="369">
        <f>F270</f>
        <v>113.5</v>
      </c>
      <c r="G269" s="369">
        <f>G270</f>
        <v>113.5</v>
      </c>
    </row>
    <row r="270" spans="1:7" s="307" customFormat="1">
      <c r="A270" s="354"/>
      <c r="B270" s="368"/>
      <c r="C270" s="368"/>
      <c r="D270" s="368" t="s">
        <v>810</v>
      </c>
      <c r="E270" s="354" t="s">
        <v>811</v>
      </c>
      <c r="F270" s="369">
        <v>113.5</v>
      </c>
      <c r="G270" s="369">
        <v>113.5</v>
      </c>
    </row>
    <row r="271" spans="1:7" s="307" customFormat="1" ht="38.25">
      <c r="A271" s="354"/>
      <c r="B271" s="368"/>
      <c r="C271" s="368" t="s">
        <v>918</v>
      </c>
      <c r="D271" s="368"/>
      <c r="E271" s="354" t="s">
        <v>919</v>
      </c>
      <c r="F271" s="369">
        <f>F272</f>
        <v>6.1</v>
      </c>
      <c r="G271" s="369">
        <f>G272</f>
        <v>6.1</v>
      </c>
    </row>
    <row r="272" spans="1:7" s="307" customFormat="1">
      <c r="A272" s="354"/>
      <c r="B272" s="368"/>
      <c r="C272" s="368"/>
      <c r="D272" s="368" t="s">
        <v>808</v>
      </c>
      <c r="E272" s="354" t="s">
        <v>809</v>
      </c>
      <c r="F272" s="369">
        <f>F273</f>
        <v>6.1</v>
      </c>
      <c r="G272" s="369">
        <f>G273</f>
        <v>6.1</v>
      </c>
    </row>
    <row r="273" spans="1:7" s="307" customFormat="1">
      <c r="A273" s="354"/>
      <c r="B273" s="368"/>
      <c r="C273" s="368"/>
      <c r="D273" s="368" t="s">
        <v>810</v>
      </c>
      <c r="E273" s="354" t="s">
        <v>811</v>
      </c>
      <c r="F273" s="369">
        <v>6.1</v>
      </c>
      <c r="G273" s="369">
        <v>6.1</v>
      </c>
    </row>
    <row r="274" spans="1:7" s="307" customFormat="1" ht="25.5">
      <c r="A274" s="354"/>
      <c r="B274" s="368"/>
      <c r="C274" s="368" t="s">
        <v>920</v>
      </c>
      <c r="D274" s="368"/>
      <c r="E274" s="354" t="s">
        <v>921</v>
      </c>
      <c r="F274" s="369">
        <f>F275</f>
        <v>72</v>
      </c>
      <c r="G274" s="369">
        <f>G275</f>
        <v>72</v>
      </c>
    </row>
    <row r="275" spans="1:7" s="307" customFormat="1">
      <c r="A275" s="354"/>
      <c r="B275" s="368"/>
      <c r="C275" s="368"/>
      <c r="D275" s="368" t="s">
        <v>808</v>
      </c>
      <c r="E275" s="354" t="s">
        <v>809</v>
      </c>
      <c r="F275" s="369">
        <f>F276</f>
        <v>72</v>
      </c>
      <c r="G275" s="369">
        <f>G276</f>
        <v>72</v>
      </c>
    </row>
    <row r="276" spans="1:7" s="307" customFormat="1">
      <c r="A276" s="354"/>
      <c r="B276" s="368"/>
      <c r="C276" s="368"/>
      <c r="D276" s="368" t="s">
        <v>810</v>
      </c>
      <c r="E276" s="354" t="s">
        <v>811</v>
      </c>
      <c r="F276" s="369">
        <v>72</v>
      </c>
      <c r="G276" s="369">
        <v>72</v>
      </c>
    </row>
    <row r="277" spans="1:7" s="307" customFormat="1" ht="25.5">
      <c r="A277" s="354"/>
      <c r="B277" s="368"/>
      <c r="C277" s="368" t="s">
        <v>816</v>
      </c>
      <c r="D277" s="368"/>
      <c r="E277" s="354" t="s">
        <v>854</v>
      </c>
      <c r="F277" s="369">
        <f t="shared" ref="F277:G279" si="22">F278</f>
        <v>517.20000000000005</v>
      </c>
      <c r="G277" s="369">
        <f t="shared" si="22"/>
        <v>517.20000000000005</v>
      </c>
    </row>
    <row r="278" spans="1:7" s="307" customFormat="1" ht="25.5">
      <c r="A278" s="354"/>
      <c r="B278" s="368"/>
      <c r="C278" s="368" t="s">
        <v>855</v>
      </c>
      <c r="D278" s="368"/>
      <c r="E278" s="354" t="s">
        <v>856</v>
      </c>
      <c r="F278" s="369">
        <f t="shared" si="22"/>
        <v>517.20000000000005</v>
      </c>
      <c r="G278" s="369">
        <f t="shared" si="22"/>
        <v>517.20000000000005</v>
      </c>
    </row>
    <row r="279" spans="1:7" s="307" customFormat="1">
      <c r="A279" s="354"/>
      <c r="B279" s="368"/>
      <c r="C279" s="368"/>
      <c r="D279" s="368" t="s">
        <v>808</v>
      </c>
      <c r="E279" s="354" t="s">
        <v>809</v>
      </c>
      <c r="F279" s="369">
        <f t="shared" si="22"/>
        <v>517.20000000000005</v>
      </c>
      <c r="G279" s="369">
        <f t="shared" si="22"/>
        <v>517.20000000000005</v>
      </c>
    </row>
    <row r="280" spans="1:7" s="307" customFormat="1">
      <c r="A280" s="354"/>
      <c r="B280" s="368"/>
      <c r="C280" s="368"/>
      <c r="D280" s="368" t="s">
        <v>810</v>
      </c>
      <c r="E280" s="354" t="s">
        <v>811</v>
      </c>
      <c r="F280" s="369">
        <v>517.20000000000005</v>
      </c>
      <c r="G280" s="369">
        <v>517.20000000000005</v>
      </c>
    </row>
    <row r="281" spans="1:7" s="307" customFormat="1">
      <c r="A281" s="354"/>
      <c r="B281" s="368" t="s">
        <v>376</v>
      </c>
      <c r="C281" s="368"/>
      <c r="D281" s="368"/>
      <c r="E281" s="270" t="s">
        <v>375</v>
      </c>
      <c r="F281" s="369">
        <f t="shared" ref="F281:G285" si="23">F282</f>
        <v>25153.7</v>
      </c>
      <c r="G281" s="369">
        <f t="shared" si="23"/>
        <v>25153.7</v>
      </c>
    </row>
    <row r="282" spans="1:7" s="307" customFormat="1">
      <c r="A282" s="354"/>
      <c r="B282" s="368"/>
      <c r="C282" s="368" t="s">
        <v>387</v>
      </c>
      <c r="D282" s="368"/>
      <c r="E282" s="354" t="s">
        <v>386</v>
      </c>
      <c r="F282" s="369">
        <f t="shared" si="23"/>
        <v>25153.7</v>
      </c>
      <c r="G282" s="369">
        <f t="shared" si="23"/>
        <v>25153.7</v>
      </c>
    </row>
    <row r="283" spans="1:7" s="307" customFormat="1" ht="25.5">
      <c r="A283" s="354"/>
      <c r="B283" s="368"/>
      <c r="C283" s="368" t="s">
        <v>773</v>
      </c>
      <c r="D283" s="368"/>
      <c r="E283" s="354" t="s">
        <v>774</v>
      </c>
      <c r="F283" s="369">
        <f t="shared" si="23"/>
        <v>25153.7</v>
      </c>
      <c r="G283" s="369">
        <f t="shared" si="23"/>
        <v>25153.7</v>
      </c>
    </row>
    <row r="284" spans="1:7" s="307" customFormat="1" ht="63.75">
      <c r="A284" s="354"/>
      <c r="B284" s="368"/>
      <c r="C284" s="368" t="s">
        <v>893</v>
      </c>
      <c r="D284" s="368"/>
      <c r="E284" s="354" t="s">
        <v>894</v>
      </c>
      <c r="F284" s="369">
        <f t="shared" si="23"/>
        <v>25153.7</v>
      </c>
      <c r="G284" s="369">
        <f t="shared" si="23"/>
        <v>25153.7</v>
      </c>
    </row>
    <row r="285" spans="1:7" s="307" customFormat="1">
      <c r="A285" s="354"/>
      <c r="B285" s="368"/>
      <c r="C285" s="368"/>
      <c r="D285" s="368" t="s">
        <v>808</v>
      </c>
      <c r="E285" s="354" t="s">
        <v>809</v>
      </c>
      <c r="F285" s="369">
        <f t="shared" si="23"/>
        <v>25153.7</v>
      </c>
      <c r="G285" s="369">
        <f t="shared" si="23"/>
        <v>25153.7</v>
      </c>
    </row>
    <row r="286" spans="1:7" s="307" customFormat="1" ht="13.5" thickBot="1">
      <c r="A286" s="375"/>
      <c r="B286" s="376"/>
      <c r="C286" s="376"/>
      <c r="D286" s="376" t="s">
        <v>810</v>
      </c>
      <c r="E286" s="375" t="s">
        <v>811</v>
      </c>
      <c r="F286" s="377">
        <v>25153.7</v>
      </c>
      <c r="G286" s="377">
        <v>25153.7</v>
      </c>
    </row>
    <row r="287" spans="1:7" s="307" customFormat="1" ht="38.25" customHeight="1">
      <c r="A287" s="361">
        <v>904</v>
      </c>
      <c r="B287" s="362"/>
      <c r="C287" s="362"/>
      <c r="D287" s="362"/>
      <c r="E287" s="361" t="s">
        <v>1120</v>
      </c>
      <c r="F287" s="363">
        <f>F288+F329</f>
        <v>45660.7</v>
      </c>
      <c r="G287" s="363">
        <f>G288+G329</f>
        <v>45768.5</v>
      </c>
    </row>
    <row r="288" spans="1:7" s="307" customFormat="1">
      <c r="A288" s="354"/>
      <c r="B288" s="368" t="s">
        <v>407</v>
      </c>
      <c r="C288" s="368"/>
      <c r="D288" s="368"/>
      <c r="E288" s="354" t="s">
        <v>406</v>
      </c>
      <c r="F288" s="369">
        <f>F289</f>
        <v>44592.7</v>
      </c>
      <c r="G288" s="369">
        <f>G289</f>
        <v>44700.5</v>
      </c>
    </row>
    <row r="289" spans="1:7" s="307" customFormat="1">
      <c r="A289" s="354"/>
      <c r="B289" s="368" t="s">
        <v>820</v>
      </c>
      <c r="C289" s="368"/>
      <c r="D289" s="368"/>
      <c r="E289" s="270" t="s">
        <v>821</v>
      </c>
      <c r="F289" s="369">
        <f>F290+F302+F315+F298+F306+F311</f>
        <v>44592.7</v>
      </c>
      <c r="G289" s="369">
        <f>G290+G302+G315+G298+G306+G311</f>
        <v>44700.5</v>
      </c>
    </row>
    <row r="290" spans="1:7" s="307" customFormat="1">
      <c r="A290" s="354"/>
      <c r="B290" s="368"/>
      <c r="C290" s="370" t="s">
        <v>783</v>
      </c>
      <c r="D290" s="370"/>
      <c r="E290" s="371" t="s">
        <v>784</v>
      </c>
      <c r="F290" s="372">
        <f>F291</f>
        <v>5393.7</v>
      </c>
      <c r="G290" s="372">
        <f>G291</f>
        <v>5393.7</v>
      </c>
    </row>
    <row r="291" spans="1:7" s="307" customFormat="1">
      <c r="A291" s="354"/>
      <c r="B291" s="368"/>
      <c r="C291" s="370" t="s">
        <v>785</v>
      </c>
      <c r="D291" s="370"/>
      <c r="E291" s="371" t="s">
        <v>786</v>
      </c>
      <c r="F291" s="372">
        <f>F292+F294+F296</f>
        <v>5393.7</v>
      </c>
      <c r="G291" s="372">
        <f>G292+G294+G296</f>
        <v>5393.7</v>
      </c>
    </row>
    <row r="292" spans="1:7" s="307" customFormat="1" ht="38.25">
      <c r="A292" s="354"/>
      <c r="B292" s="368"/>
      <c r="C292" s="370"/>
      <c r="D292" s="370" t="s">
        <v>787</v>
      </c>
      <c r="E292" s="371" t="s">
        <v>788</v>
      </c>
      <c r="F292" s="372">
        <f>F293</f>
        <v>4944.3</v>
      </c>
      <c r="G292" s="372">
        <f>G293</f>
        <v>4944.3</v>
      </c>
    </row>
    <row r="293" spans="1:7" s="307" customFormat="1">
      <c r="A293" s="354"/>
      <c r="B293" s="368"/>
      <c r="C293" s="370"/>
      <c r="D293" s="370" t="s">
        <v>789</v>
      </c>
      <c r="E293" s="371" t="s">
        <v>790</v>
      </c>
      <c r="F293" s="372">
        <v>4944.3</v>
      </c>
      <c r="G293" s="372">
        <v>4944.3</v>
      </c>
    </row>
    <row r="294" spans="1:7" s="307" customFormat="1">
      <c r="A294" s="354"/>
      <c r="B294" s="368"/>
      <c r="C294" s="370"/>
      <c r="D294" s="370" t="s">
        <v>791</v>
      </c>
      <c r="E294" s="371" t="s">
        <v>792</v>
      </c>
      <c r="F294" s="372">
        <f>F295</f>
        <v>423.86</v>
      </c>
      <c r="G294" s="372">
        <f>G295</f>
        <v>423.86</v>
      </c>
    </row>
    <row r="295" spans="1:7" s="307" customFormat="1" ht="12.75" customHeight="1">
      <c r="A295" s="354"/>
      <c r="B295" s="368"/>
      <c r="C295" s="370"/>
      <c r="D295" s="370" t="s">
        <v>793</v>
      </c>
      <c r="E295" s="371" t="s">
        <v>794</v>
      </c>
      <c r="F295" s="372">
        <f>405.66+18.2</f>
        <v>423.86</v>
      </c>
      <c r="G295" s="372">
        <f>405.66+18.2</f>
        <v>423.86</v>
      </c>
    </row>
    <row r="296" spans="1:7" s="307" customFormat="1">
      <c r="A296" s="354"/>
      <c r="B296" s="368"/>
      <c r="C296" s="370"/>
      <c r="D296" s="370" t="s">
        <v>795</v>
      </c>
      <c r="E296" s="371" t="s">
        <v>796</v>
      </c>
      <c r="F296" s="372">
        <f>F297</f>
        <v>25.54</v>
      </c>
      <c r="G296" s="372">
        <f>G297</f>
        <v>25.54</v>
      </c>
    </row>
    <row r="297" spans="1:7" s="307" customFormat="1" ht="25.5">
      <c r="A297" s="354"/>
      <c r="B297" s="368"/>
      <c r="C297" s="370"/>
      <c r="D297" s="370" t="s">
        <v>797</v>
      </c>
      <c r="E297" s="371" t="s">
        <v>798</v>
      </c>
      <c r="F297" s="372">
        <v>25.54</v>
      </c>
      <c r="G297" s="372">
        <v>25.54</v>
      </c>
    </row>
    <row r="298" spans="1:7" s="307" customFormat="1" ht="12.75" customHeight="1">
      <c r="A298" s="354"/>
      <c r="B298" s="368"/>
      <c r="C298" s="368" t="s">
        <v>822</v>
      </c>
      <c r="D298" s="368"/>
      <c r="E298" s="354" t="s">
        <v>823</v>
      </c>
      <c r="F298" s="369">
        <f t="shared" ref="F298:G300" si="24">F299</f>
        <v>574.70000000000005</v>
      </c>
      <c r="G298" s="369">
        <f t="shared" si="24"/>
        <v>574.70000000000005</v>
      </c>
    </row>
    <row r="299" spans="1:7" s="307" customFormat="1">
      <c r="A299" s="354"/>
      <c r="B299" s="368"/>
      <c r="C299" s="368" t="s">
        <v>824</v>
      </c>
      <c r="D299" s="368"/>
      <c r="E299" s="354" t="s">
        <v>825</v>
      </c>
      <c r="F299" s="369">
        <f t="shared" si="24"/>
        <v>574.70000000000005</v>
      </c>
      <c r="G299" s="369">
        <f t="shared" si="24"/>
        <v>574.70000000000005</v>
      </c>
    </row>
    <row r="300" spans="1:7" s="307" customFormat="1" ht="25.5" customHeight="1">
      <c r="A300" s="354"/>
      <c r="B300" s="368"/>
      <c r="C300" s="368"/>
      <c r="D300" s="368" t="s">
        <v>769</v>
      </c>
      <c r="E300" s="354" t="s">
        <v>770</v>
      </c>
      <c r="F300" s="369">
        <f t="shared" si="24"/>
        <v>574.70000000000005</v>
      </c>
      <c r="G300" s="369">
        <f t="shared" si="24"/>
        <v>574.70000000000005</v>
      </c>
    </row>
    <row r="301" spans="1:7" s="307" customFormat="1">
      <c r="A301" s="354"/>
      <c r="B301" s="368"/>
      <c r="C301" s="368"/>
      <c r="D301" s="368" t="s">
        <v>771</v>
      </c>
      <c r="E301" s="354" t="s">
        <v>772</v>
      </c>
      <c r="F301" s="369">
        <v>574.70000000000005</v>
      </c>
      <c r="G301" s="369">
        <v>574.70000000000005</v>
      </c>
    </row>
    <row r="302" spans="1:7" s="307" customFormat="1" ht="51">
      <c r="A302" s="354"/>
      <c r="B302" s="368"/>
      <c r="C302" s="368" t="s">
        <v>850</v>
      </c>
      <c r="D302" s="368"/>
      <c r="E302" s="354" t="s">
        <v>851</v>
      </c>
      <c r="F302" s="369">
        <f t="shared" ref="F302:G304" si="25">F303</f>
        <v>2169.6999999999998</v>
      </c>
      <c r="G302" s="369">
        <f t="shared" si="25"/>
        <v>2176.8000000000002</v>
      </c>
    </row>
    <row r="303" spans="1:7" s="307" customFormat="1" ht="25.5">
      <c r="A303" s="354"/>
      <c r="B303" s="368"/>
      <c r="C303" s="368" t="s">
        <v>852</v>
      </c>
      <c r="D303" s="368"/>
      <c r="E303" s="354" t="s">
        <v>853</v>
      </c>
      <c r="F303" s="369">
        <f t="shared" si="25"/>
        <v>2169.6999999999998</v>
      </c>
      <c r="G303" s="369">
        <f t="shared" si="25"/>
        <v>2176.8000000000002</v>
      </c>
    </row>
    <row r="304" spans="1:7" s="307" customFormat="1" ht="24.75" customHeight="1">
      <c r="A304" s="354"/>
      <c r="B304" s="368"/>
      <c r="C304" s="368"/>
      <c r="D304" s="368" t="s">
        <v>769</v>
      </c>
      <c r="E304" s="354" t="s">
        <v>770</v>
      </c>
      <c r="F304" s="369">
        <f t="shared" si="25"/>
        <v>2169.6999999999998</v>
      </c>
      <c r="G304" s="369">
        <f t="shared" si="25"/>
        <v>2176.8000000000002</v>
      </c>
    </row>
    <row r="305" spans="1:7" s="307" customFormat="1">
      <c r="A305" s="354"/>
      <c r="B305" s="368"/>
      <c r="C305" s="368"/>
      <c r="D305" s="368" t="s">
        <v>771</v>
      </c>
      <c r="E305" s="354" t="s">
        <v>772</v>
      </c>
      <c r="F305" s="369">
        <v>2169.6999999999998</v>
      </c>
      <c r="G305" s="369">
        <v>2176.8000000000002</v>
      </c>
    </row>
    <row r="306" spans="1:7" s="307" customFormat="1">
      <c r="A306" s="354"/>
      <c r="B306" s="368"/>
      <c r="C306" s="368" t="s">
        <v>387</v>
      </c>
      <c r="D306" s="368"/>
      <c r="E306" s="354" t="s">
        <v>386</v>
      </c>
      <c r="F306" s="369">
        <f t="shared" ref="F306:G309" si="26">F307</f>
        <v>840.4</v>
      </c>
      <c r="G306" s="369">
        <f t="shared" si="26"/>
        <v>840.4</v>
      </c>
    </row>
    <row r="307" spans="1:7" s="307" customFormat="1" ht="25.5">
      <c r="A307" s="354"/>
      <c r="B307" s="368"/>
      <c r="C307" s="368" t="s">
        <v>773</v>
      </c>
      <c r="D307" s="368"/>
      <c r="E307" s="354" t="s">
        <v>774</v>
      </c>
      <c r="F307" s="369">
        <f t="shared" si="26"/>
        <v>840.4</v>
      </c>
      <c r="G307" s="369">
        <f t="shared" si="26"/>
        <v>840.4</v>
      </c>
    </row>
    <row r="308" spans="1:7" s="307" customFormat="1">
      <c r="A308" s="354"/>
      <c r="B308" s="368"/>
      <c r="C308" s="368" t="s">
        <v>826</v>
      </c>
      <c r="D308" s="368"/>
      <c r="E308" s="354" t="s">
        <v>304</v>
      </c>
      <c r="F308" s="369">
        <f t="shared" si="26"/>
        <v>840.4</v>
      </c>
      <c r="G308" s="369">
        <f t="shared" si="26"/>
        <v>840.4</v>
      </c>
    </row>
    <row r="309" spans="1:7" s="307" customFormat="1" ht="24.75" customHeight="1">
      <c r="A309" s="354"/>
      <c r="B309" s="368"/>
      <c r="C309" s="368"/>
      <c r="D309" s="368" t="s">
        <v>769</v>
      </c>
      <c r="E309" s="354" t="s">
        <v>770</v>
      </c>
      <c r="F309" s="369">
        <f t="shared" si="26"/>
        <v>840.4</v>
      </c>
      <c r="G309" s="369">
        <f t="shared" si="26"/>
        <v>840.4</v>
      </c>
    </row>
    <row r="310" spans="1:7" s="307" customFormat="1">
      <c r="A310" s="354"/>
      <c r="B310" s="368"/>
      <c r="C310" s="368"/>
      <c r="D310" s="368" t="s">
        <v>771</v>
      </c>
      <c r="E310" s="354" t="s">
        <v>772</v>
      </c>
      <c r="F310" s="369">
        <v>840.4</v>
      </c>
      <c r="G310" s="369">
        <v>840.4</v>
      </c>
    </row>
    <row r="311" spans="1:7" s="307" customFormat="1">
      <c r="A311" s="374"/>
      <c r="B311" s="373"/>
      <c r="C311" s="373" t="s">
        <v>799</v>
      </c>
      <c r="D311" s="373"/>
      <c r="E311" s="374" t="s">
        <v>800</v>
      </c>
      <c r="F311" s="382">
        <f t="shared" ref="F311:G313" si="27">F312</f>
        <v>1257.2</v>
      </c>
      <c r="G311" s="382">
        <f t="shared" si="27"/>
        <v>1046</v>
      </c>
    </row>
    <row r="312" spans="1:7" s="307" customFormat="1" ht="51">
      <c r="A312" s="374"/>
      <c r="B312" s="373"/>
      <c r="C312" s="373" t="s">
        <v>801</v>
      </c>
      <c r="D312" s="373"/>
      <c r="E312" s="374" t="s">
        <v>802</v>
      </c>
      <c r="F312" s="382">
        <f t="shared" si="27"/>
        <v>1257.2</v>
      </c>
      <c r="G312" s="382">
        <f t="shared" si="27"/>
        <v>1046</v>
      </c>
    </row>
    <row r="313" spans="1:7" s="307" customFormat="1" ht="25.5" customHeight="1">
      <c r="A313" s="374"/>
      <c r="B313" s="373"/>
      <c r="C313" s="373"/>
      <c r="D313" s="368" t="s">
        <v>769</v>
      </c>
      <c r="E313" s="354" t="s">
        <v>770</v>
      </c>
      <c r="F313" s="382">
        <f t="shared" si="27"/>
        <v>1257.2</v>
      </c>
      <c r="G313" s="382">
        <f t="shared" si="27"/>
        <v>1046</v>
      </c>
    </row>
    <row r="314" spans="1:7" s="307" customFormat="1">
      <c r="A314" s="374"/>
      <c r="B314" s="373"/>
      <c r="C314" s="373"/>
      <c r="D314" s="368" t="s">
        <v>771</v>
      </c>
      <c r="E314" s="354" t="s">
        <v>772</v>
      </c>
      <c r="F314" s="382">
        <v>1257.2</v>
      </c>
      <c r="G314" s="382">
        <v>1046</v>
      </c>
    </row>
    <row r="315" spans="1:7" s="307" customFormat="1">
      <c r="A315" s="374"/>
      <c r="B315" s="373"/>
      <c r="C315" s="373" t="s">
        <v>401</v>
      </c>
      <c r="D315" s="373"/>
      <c r="E315" s="374" t="s">
        <v>400</v>
      </c>
      <c r="F315" s="382">
        <f>F316+F319+F322+F325</f>
        <v>34357</v>
      </c>
      <c r="G315" s="382">
        <f>G316+G319+G322</f>
        <v>34668.9</v>
      </c>
    </row>
    <row r="316" spans="1:7" s="307" customFormat="1" ht="25.5">
      <c r="A316" s="374"/>
      <c r="B316" s="373"/>
      <c r="C316" s="373" t="s">
        <v>845</v>
      </c>
      <c r="D316" s="373"/>
      <c r="E316" s="374" t="s">
        <v>709</v>
      </c>
      <c r="F316" s="382">
        <f>F317</f>
        <v>462.3</v>
      </c>
      <c r="G316" s="382">
        <f>G317</f>
        <v>452.3</v>
      </c>
    </row>
    <row r="317" spans="1:7" s="307" customFormat="1" ht="38.25">
      <c r="A317" s="374"/>
      <c r="B317" s="373"/>
      <c r="C317" s="373"/>
      <c r="D317" s="368" t="s">
        <v>769</v>
      </c>
      <c r="E317" s="354" t="s">
        <v>770</v>
      </c>
      <c r="F317" s="382">
        <f>F318</f>
        <v>462.3</v>
      </c>
      <c r="G317" s="382">
        <f>G318</f>
        <v>452.3</v>
      </c>
    </row>
    <row r="318" spans="1:7" s="307" customFormat="1">
      <c r="A318" s="354"/>
      <c r="B318" s="368"/>
      <c r="C318" s="368"/>
      <c r="D318" s="368" t="s">
        <v>771</v>
      </c>
      <c r="E318" s="354" t="s">
        <v>772</v>
      </c>
      <c r="F318" s="369">
        <v>462.3</v>
      </c>
      <c r="G318" s="369">
        <v>452.3</v>
      </c>
    </row>
    <row r="319" spans="1:7" s="307" customFormat="1" ht="25.5">
      <c r="A319" s="374"/>
      <c r="B319" s="368"/>
      <c r="C319" s="368" t="s">
        <v>922</v>
      </c>
      <c r="D319" s="368"/>
      <c r="E319" s="354" t="s">
        <v>923</v>
      </c>
      <c r="F319" s="382">
        <f>F320</f>
        <v>33277.1</v>
      </c>
      <c r="G319" s="382">
        <f>G320</f>
        <v>33616.6</v>
      </c>
    </row>
    <row r="320" spans="1:7" s="307" customFormat="1" ht="25.5" customHeight="1">
      <c r="A320" s="374"/>
      <c r="B320" s="368"/>
      <c r="C320" s="368"/>
      <c r="D320" s="368" t="s">
        <v>769</v>
      </c>
      <c r="E320" s="354" t="s">
        <v>770</v>
      </c>
      <c r="F320" s="382">
        <f>F321</f>
        <v>33277.1</v>
      </c>
      <c r="G320" s="382">
        <f>G321</f>
        <v>33616.6</v>
      </c>
    </row>
    <row r="321" spans="1:7" s="307" customFormat="1">
      <c r="A321" s="374"/>
      <c r="B321" s="368"/>
      <c r="C321" s="368"/>
      <c r="D321" s="368" t="s">
        <v>771</v>
      </c>
      <c r="E321" s="354" t="s">
        <v>772</v>
      </c>
      <c r="F321" s="382">
        <v>33277.1</v>
      </c>
      <c r="G321" s="382">
        <v>33616.6</v>
      </c>
    </row>
    <row r="322" spans="1:7" s="307" customFormat="1" ht="25.5">
      <c r="A322" s="374"/>
      <c r="B322" s="368"/>
      <c r="C322" s="368" t="s">
        <v>924</v>
      </c>
      <c r="D322" s="368"/>
      <c r="E322" s="354" t="s">
        <v>925</v>
      </c>
      <c r="F322" s="382">
        <f>F323</f>
        <v>600</v>
      </c>
      <c r="G322" s="382">
        <f>G323</f>
        <v>600</v>
      </c>
    </row>
    <row r="323" spans="1:7" s="307" customFormat="1" ht="24.75" customHeight="1">
      <c r="A323" s="374"/>
      <c r="B323" s="368"/>
      <c r="C323" s="368"/>
      <c r="D323" s="368" t="s">
        <v>769</v>
      </c>
      <c r="E323" s="354" t="s">
        <v>770</v>
      </c>
      <c r="F323" s="382">
        <f>F324</f>
        <v>600</v>
      </c>
      <c r="G323" s="382">
        <f>G324</f>
        <v>600</v>
      </c>
    </row>
    <row r="324" spans="1:7" s="307" customFormat="1">
      <c r="A324" s="374"/>
      <c r="B324" s="368"/>
      <c r="C324" s="368"/>
      <c r="D324" s="368" t="s">
        <v>771</v>
      </c>
      <c r="E324" s="354" t="s">
        <v>772</v>
      </c>
      <c r="F324" s="382">
        <v>600</v>
      </c>
      <c r="G324" s="382">
        <v>600</v>
      </c>
    </row>
    <row r="325" spans="1:7" s="307" customFormat="1" ht="51">
      <c r="A325" s="374"/>
      <c r="B325" s="368"/>
      <c r="C325" s="373" t="s">
        <v>803</v>
      </c>
      <c r="D325" s="368"/>
      <c r="E325" s="354" t="s">
        <v>804</v>
      </c>
      <c r="F325" s="382">
        <f>F326</f>
        <v>17.600000000000001</v>
      </c>
      <c r="G325" s="382"/>
    </row>
    <row r="326" spans="1:7" s="307" customFormat="1" ht="38.25">
      <c r="A326" s="374"/>
      <c r="B326" s="368"/>
      <c r="C326" s="373"/>
      <c r="D326" s="370" t="s">
        <v>787</v>
      </c>
      <c r="E326" s="371" t="s">
        <v>788</v>
      </c>
      <c r="F326" s="382">
        <f>F327</f>
        <v>17.600000000000001</v>
      </c>
      <c r="G326" s="382"/>
    </row>
    <row r="327" spans="1:7" s="307" customFormat="1">
      <c r="A327" s="374"/>
      <c r="B327" s="368"/>
      <c r="C327" s="373"/>
      <c r="D327" s="370" t="s">
        <v>789</v>
      </c>
      <c r="E327" s="371" t="s">
        <v>790</v>
      </c>
      <c r="F327" s="382">
        <v>17.600000000000001</v>
      </c>
      <c r="G327" s="382"/>
    </row>
    <row r="328" spans="1:7" s="307" customFormat="1">
      <c r="A328" s="374"/>
      <c r="B328" s="368" t="s">
        <v>926</v>
      </c>
      <c r="C328" s="368"/>
      <c r="D328" s="368"/>
      <c r="E328" s="354" t="s">
        <v>927</v>
      </c>
      <c r="F328" s="382">
        <f>F329</f>
        <v>1068</v>
      </c>
      <c r="G328" s="382">
        <f>G329</f>
        <v>1068</v>
      </c>
    </row>
    <row r="329" spans="1:7" s="307" customFormat="1">
      <c r="A329" s="374"/>
      <c r="B329" s="368" t="s">
        <v>928</v>
      </c>
      <c r="C329" s="368"/>
      <c r="D329" s="368"/>
      <c r="E329" s="270" t="s">
        <v>929</v>
      </c>
      <c r="F329" s="382">
        <f>SUM(F330)</f>
        <v>1068</v>
      </c>
      <c r="G329" s="382">
        <f>SUM(G330)</f>
        <v>1068</v>
      </c>
    </row>
    <row r="330" spans="1:7" s="307" customFormat="1" ht="25.5">
      <c r="A330" s="374"/>
      <c r="B330" s="368"/>
      <c r="C330" s="368" t="s">
        <v>930</v>
      </c>
      <c r="D330" s="368"/>
      <c r="E330" s="354" t="s">
        <v>931</v>
      </c>
      <c r="F330" s="382">
        <f t="shared" ref="F330:G332" si="28">F331</f>
        <v>1068</v>
      </c>
      <c r="G330" s="382">
        <f t="shared" si="28"/>
        <v>1068</v>
      </c>
    </row>
    <row r="331" spans="1:7" s="307" customFormat="1">
      <c r="A331" s="374"/>
      <c r="B331" s="368"/>
      <c r="C331" s="368" t="s">
        <v>932</v>
      </c>
      <c r="D331" s="368"/>
      <c r="E331" s="354" t="s">
        <v>933</v>
      </c>
      <c r="F331" s="382">
        <f t="shared" si="28"/>
        <v>1068</v>
      </c>
      <c r="G331" s="382">
        <f t="shared" si="28"/>
        <v>1068</v>
      </c>
    </row>
    <row r="332" spans="1:7" s="307" customFormat="1">
      <c r="A332" s="374"/>
      <c r="B332" s="368"/>
      <c r="C332" s="368"/>
      <c r="D332" s="370" t="s">
        <v>791</v>
      </c>
      <c r="E332" s="371" t="s">
        <v>792</v>
      </c>
      <c r="F332" s="382">
        <f t="shared" si="28"/>
        <v>1068</v>
      </c>
      <c r="G332" s="382">
        <f t="shared" si="28"/>
        <v>1068</v>
      </c>
    </row>
    <row r="333" spans="1:7" s="307" customFormat="1" ht="13.5" customHeight="1" thickBot="1">
      <c r="A333" s="375"/>
      <c r="B333" s="376"/>
      <c r="C333" s="376"/>
      <c r="D333" s="383" t="s">
        <v>793</v>
      </c>
      <c r="E333" s="384" t="s">
        <v>794</v>
      </c>
      <c r="F333" s="377">
        <f>968+100</f>
        <v>1068</v>
      </c>
      <c r="G333" s="377">
        <f>968+100</f>
        <v>1068</v>
      </c>
    </row>
    <row r="334" spans="1:7" s="307" customFormat="1" ht="25.5">
      <c r="A334" s="361">
        <v>905</v>
      </c>
      <c r="B334" s="362"/>
      <c r="C334" s="362"/>
      <c r="D334" s="362"/>
      <c r="E334" s="361" t="s">
        <v>1129</v>
      </c>
      <c r="F334" s="363">
        <f>F335+F376+F382</f>
        <v>114336.4</v>
      </c>
      <c r="G334" s="363">
        <f>G335+G376+G382</f>
        <v>316975.8</v>
      </c>
    </row>
    <row r="335" spans="1:7" s="307" customFormat="1">
      <c r="A335" s="354"/>
      <c r="B335" s="368" t="s">
        <v>934</v>
      </c>
      <c r="C335" s="368"/>
      <c r="D335" s="368"/>
      <c r="E335" s="354" t="s">
        <v>935</v>
      </c>
      <c r="F335" s="369">
        <f>F336+F366+F371</f>
        <v>28520.9</v>
      </c>
      <c r="G335" s="369">
        <f>G336+G366+G371</f>
        <v>148883.9</v>
      </c>
    </row>
    <row r="336" spans="1:7" s="307" customFormat="1" ht="38.25">
      <c r="A336" s="354"/>
      <c r="B336" s="368" t="s">
        <v>936</v>
      </c>
      <c r="C336" s="368"/>
      <c r="D336" s="368"/>
      <c r="E336" s="270" t="s">
        <v>937</v>
      </c>
      <c r="F336" s="369">
        <f>F337+F345+F362</f>
        <v>17868.7</v>
      </c>
      <c r="G336" s="369">
        <f>G337+G345</f>
        <v>17191.099999999999</v>
      </c>
    </row>
    <row r="337" spans="1:7" s="307" customFormat="1">
      <c r="A337" s="354"/>
      <c r="B337" s="368"/>
      <c r="C337" s="370" t="s">
        <v>783</v>
      </c>
      <c r="D337" s="370"/>
      <c r="E337" s="371" t="s">
        <v>784</v>
      </c>
      <c r="F337" s="372">
        <f>F338</f>
        <v>16663.2</v>
      </c>
      <c r="G337" s="372">
        <f>G338</f>
        <v>16675.099999999999</v>
      </c>
    </row>
    <row r="338" spans="1:7" s="307" customFormat="1">
      <c r="A338" s="354"/>
      <c r="B338" s="368"/>
      <c r="C338" s="370" t="s">
        <v>785</v>
      </c>
      <c r="D338" s="370"/>
      <c r="E338" s="371" t="s">
        <v>786</v>
      </c>
      <c r="F338" s="372">
        <f>F339+F341+F343</f>
        <v>16663.2</v>
      </c>
      <c r="G338" s="372">
        <f>G339+G341+G343</f>
        <v>16675.099999999999</v>
      </c>
    </row>
    <row r="339" spans="1:7" s="307" customFormat="1" ht="38.25">
      <c r="A339" s="354"/>
      <c r="B339" s="368"/>
      <c r="C339" s="370"/>
      <c r="D339" s="370" t="s">
        <v>787</v>
      </c>
      <c r="E339" s="371" t="s">
        <v>788</v>
      </c>
      <c r="F339" s="372">
        <f>F340</f>
        <v>15648.81</v>
      </c>
      <c r="G339" s="372">
        <f>G340</f>
        <v>15648.81</v>
      </c>
    </row>
    <row r="340" spans="1:7" s="307" customFormat="1">
      <c r="A340" s="354"/>
      <c r="B340" s="368"/>
      <c r="C340" s="370"/>
      <c r="D340" s="370" t="s">
        <v>789</v>
      </c>
      <c r="E340" s="371" t="s">
        <v>790</v>
      </c>
      <c r="F340" s="372">
        <f>15604.71+44.1</f>
        <v>15648.81</v>
      </c>
      <c r="G340" s="372">
        <f>15604.71+44.1</f>
        <v>15648.81</v>
      </c>
    </row>
    <row r="341" spans="1:7" s="307" customFormat="1">
      <c r="A341" s="354"/>
      <c r="B341" s="368"/>
      <c r="C341" s="370"/>
      <c r="D341" s="370" t="s">
        <v>791</v>
      </c>
      <c r="E341" s="371" t="s">
        <v>792</v>
      </c>
      <c r="F341" s="372">
        <f>F342</f>
        <v>1001.3900000000001</v>
      </c>
      <c r="G341" s="372">
        <f>G342</f>
        <v>1013.2900000000001</v>
      </c>
    </row>
    <row r="342" spans="1:7" s="307" customFormat="1" ht="13.5" customHeight="1">
      <c r="A342" s="354"/>
      <c r="B342" s="368"/>
      <c r="C342" s="370"/>
      <c r="D342" s="370" t="s">
        <v>793</v>
      </c>
      <c r="E342" s="371" t="s">
        <v>794</v>
      </c>
      <c r="F342" s="372">
        <f>770.69+115.6+107.6+7.5</f>
        <v>1001.3900000000001</v>
      </c>
      <c r="G342" s="372">
        <f>775.59+122.6+107.6+7.5</f>
        <v>1013.2900000000001</v>
      </c>
    </row>
    <row r="343" spans="1:7" s="307" customFormat="1">
      <c r="A343" s="354"/>
      <c r="B343" s="368"/>
      <c r="C343" s="370"/>
      <c r="D343" s="370" t="s">
        <v>795</v>
      </c>
      <c r="E343" s="371" t="s">
        <v>796</v>
      </c>
      <c r="F343" s="372">
        <f>F344</f>
        <v>13</v>
      </c>
      <c r="G343" s="372">
        <f>G344</f>
        <v>13</v>
      </c>
    </row>
    <row r="344" spans="1:7" s="307" customFormat="1" ht="25.5">
      <c r="A344" s="354"/>
      <c r="B344" s="368"/>
      <c r="C344" s="370"/>
      <c r="D344" s="370" t="s">
        <v>797</v>
      </c>
      <c r="E344" s="371" t="s">
        <v>798</v>
      </c>
      <c r="F344" s="372">
        <v>13</v>
      </c>
      <c r="G344" s="372">
        <v>13</v>
      </c>
    </row>
    <row r="345" spans="1:7" s="307" customFormat="1">
      <c r="A345" s="354"/>
      <c r="B345" s="368"/>
      <c r="C345" s="368" t="s">
        <v>387</v>
      </c>
      <c r="D345" s="368"/>
      <c r="E345" s="354" t="s">
        <v>386</v>
      </c>
      <c r="F345" s="369">
        <f>F346+F354</f>
        <v>1170.3</v>
      </c>
      <c r="G345" s="369">
        <f>G346+G354</f>
        <v>516</v>
      </c>
    </row>
    <row r="346" spans="1:7" s="307" customFormat="1" ht="25.5">
      <c r="A346" s="354"/>
      <c r="B346" s="368"/>
      <c r="C346" s="368" t="s">
        <v>773</v>
      </c>
      <c r="D346" s="368"/>
      <c r="E346" s="354" t="s">
        <v>774</v>
      </c>
      <c r="F346" s="369">
        <f>F347</f>
        <v>516</v>
      </c>
      <c r="G346" s="369">
        <f>G347</f>
        <v>516</v>
      </c>
    </row>
    <row r="347" spans="1:7" s="307" customFormat="1" ht="25.5">
      <c r="A347" s="354"/>
      <c r="B347" s="368"/>
      <c r="C347" s="368" t="s">
        <v>938</v>
      </c>
      <c r="D347" s="368"/>
      <c r="E347" s="354" t="s">
        <v>939</v>
      </c>
      <c r="F347" s="369">
        <f>F348+F350+F352</f>
        <v>516</v>
      </c>
      <c r="G347" s="369">
        <f>G348+G350+G352</f>
        <v>516</v>
      </c>
    </row>
    <row r="348" spans="1:7" s="307" customFormat="1" ht="38.25">
      <c r="A348" s="354"/>
      <c r="B348" s="368"/>
      <c r="C348" s="368"/>
      <c r="D348" s="370" t="s">
        <v>787</v>
      </c>
      <c r="E348" s="371" t="s">
        <v>788</v>
      </c>
      <c r="F348" s="369">
        <f>F349</f>
        <v>461.27</v>
      </c>
      <c r="G348" s="369">
        <f>G349</f>
        <v>461.27</v>
      </c>
    </row>
    <row r="349" spans="1:7" s="307" customFormat="1">
      <c r="A349" s="354"/>
      <c r="B349" s="368"/>
      <c r="C349" s="368"/>
      <c r="D349" s="370" t="s">
        <v>789</v>
      </c>
      <c r="E349" s="371" t="s">
        <v>790</v>
      </c>
      <c r="F349" s="369">
        <v>461.27</v>
      </c>
      <c r="G349" s="369">
        <v>461.27</v>
      </c>
    </row>
    <row r="350" spans="1:7" s="307" customFormat="1">
      <c r="A350" s="354"/>
      <c r="B350" s="368"/>
      <c r="C350" s="368"/>
      <c r="D350" s="370" t="s">
        <v>791</v>
      </c>
      <c r="E350" s="371" t="s">
        <v>792</v>
      </c>
      <c r="F350" s="369">
        <f>F351</f>
        <v>52.53</v>
      </c>
      <c r="G350" s="369">
        <f>G351</f>
        <v>52.53</v>
      </c>
    </row>
    <row r="351" spans="1:7" s="307" customFormat="1" ht="12" customHeight="1">
      <c r="A351" s="354"/>
      <c r="B351" s="368"/>
      <c r="C351" s="368"/>
      <c r="D351" s="370" t="s">
        <v>793</v>
      </c>
      <c r="E351" s="371" t="s">
        <v>794</v>
      </c>
      <c r="F351" s="369">
        <v>52.53</v>
      </c>
      <c r="G351" s="369">
        <v>52.53</v>
      </c>
    </row>
    <row r="352" spans="1:7" s="307" customFormat="1">
      <c r="A352" s="354"/>
      <c r="B352" s="368"/>
      <c r="C352" s="368"/>
      <c r="D352" s="370" t="s">
        <v>795</v>
      </c>
      <c r="E352" s="371" t="s">
        <v>796</v>
      </c>
      <c r="F352" s="369">
        <f>F353</f>
        <v>2.2000000000000002</v>
      </c>
      <c r="G352" s="369">
        <f>G353</f>
        <v>2.2000000000000002</v>
      </c>
    </row>
    <row r="353" spans="1:7" s="307" customFormat="1" ht="25.5">
      <c r="A353" s="354"/>
      <c r="B353" s="368"/>
      <c r="C353" s="368"/>
      <c r="D353" s="370" t="s">
        <v>797</v>
      </c>
      <c r="E353" s="371" t="s">
        <v>798</v>
      </c>
      <c r="F353" s="369">
        <v>2.2000000000000002</v>
      </c>
      <c r="G353" s="369">
        <v>2.2000000000000002</v>
      </c>
    </row>
    <row r="354" spans="1:7" s="307" customFormat="1" ht="25.5">
      <c r="A354" s="354"/>
      <c r="B354" s="368"/>
      <c r="C354" s="368" t="s">
        <v>940</v>
      </c>
      <c r="D354" s="368"/>
      <c r="E354" s="354" t="s">
        <v>941</v>
      </c>
      <c r="F354" s="369">
        <f>F355</f>
        <v>654.29999999999995</v>
      </c>
      <c r="G354" s="369"/>
    </row>
    <row r="355" spans="1:7" s="307" customFormat="1" ht="25.5">
      <c r="A355" s="354"/>
      <c r="B355" s="368"/>
      <c r="C355" s="368" t="s">
        <v>942</v>
      </c>
      <c r="D355" s="368"/>
      <c r="E355" s="354" t="s">
        <v>943</v>
      </c>
      <c r="F355" s="369">
        <f>F356+F358+F360</f>
        <v>654.29999999999995</v>
      </c>
      <c r="G355" s="369"/>
    </row>
    <row r="356" spans="1:7" s="307" customFormat="1" ht="24.75" customHeight="1">
      <c r="A356" s="354"/>
      <c r="B356" s="368"/>
      <c r="C356" s="368"/>
      <c r="D356" s="370" t="s">
        <v>787</v>
      </c>
      <c r="E356" s="371" t="s">
        <v>788</v>
      </c>
      <c r="F356" s="369">
        <f>F357</f>
        <v>644.02</v>
      </c>
      <c r="G356" s="369"/>
    </row>
    <row r="357" spans="1:7" s="307" customFormat="1">
      <c r="A357" s="354"/>
      <c r="B357" s="368"/>
      <c r="C357" s="368"/>
      <c r="D357" s="370" t="s">
        <v>789</v>
      </c>
      <c r="E357" s="371" t="s">
        <v>790</v>
      </c>
      <c r="F357" s="369">
        <v>644.02</v>
      </c>
      <c r="G357" s="369"/>
    </row>
    <row r="358" spans="1:7" s="307" customFormat="1">
      <c r="A358" s="354"/>
      <c r="B358" s="368"/>
      <c r="C358" s="368"/>
      <c r="D358" s="370" t="s">
        <v>791</v>
      </c>
      <c r="E358" s="371" t="s">
        <v>792</v>
      </c>
      <c r="F358" s="369">
        <f>F359</f>
        <v>9.48</v>
      </c>
      <c r="G358" s="369"/>
    </row>
    <row r="359" spans="1:7" s="307" customFormat="1" ht="13.5" customHeight="1">
      <c r="A359" s="354"/>
      <c r="B359" s="368"/>
      <c r="C359" s="368"/>
      <c r="D359" s="370" t="s">
        <v>793</v>
      </c>
      <c r="E359" s="371" t="s">
        <v>794</v>
      </c>
      <c r="F359" s="369">
        <v>9.48</v>
      </c>
      <c r="G359" s="369"/>
    </row>
    <row r="360" spans="1:7" s="307" customFormat="1">
      <c r="A360" s="354"/>
      <c r="B360" s="368"/>
      <c r="C360" s="368"/>
      <c r="D360" s="370" t="s">
        <v>795</v>
      </c>
      <c r="E360" s="371" t="s">
        <v>796</v>
      </c>
      <c r="F360" s="369">
        <f>F361</f>
        <v>0.8</v>
      </c>
      <c r="G360" s="369"/>
    </row>
    <row r="361" spans="1:7" s="307" customFormat="1" ht="25.5">
      <c r="A361" s="354"/>
      <c r="B361" s="368"/>
      <c r="C361" s="368"/>
      <c r="D361" s="370" t="s">
        <v>797</v>
      </c>
      <c r="E361" s="371" t="s">
        <v>798</v>
      </c>
      <c r="F361" s="369">
        <v>0.8</v>
      </c>
      <c r="G361" s="369"/>
    </row>
    <row r="362" spans="1:7" s="307" customFormat="1">
      <c r="A362" s="354"/>
      <c r="B362" s="368"/>
      <c r="C362" s="373" t="s">
        <v>401</v>
      </c>
      <c r="D362" s="368"/>
      <c r="E362" s="354" t="s">
        <v>400</v>
      </c>
      <c r="F362" s="369">
        <f>F363</f>
        <v>35.200000000000003</v>
      </c>
      <c r="G362" s="369"/>
    </row>
    <row r="363" spans="1:7" s="307" customFormat="1" ht="51">
      <c r="A363" s="354"/>
      <c r="B363" s="368"/>
      <c r="C363" s="373" t="s">
        <v>803</v>
      </c>
      <c r="D363" s="368"/>
      <c r="E363" s="354" t="s">
        <v>804</v>
      </c>
      <c r="F363" s="369">
        <f>F364</f>
        <v>35.200000000000003</v>
      </c>
      <c r="G363" s="369"/>
    </row>
    <row r="364" spans="1:7" s="307" customFormat="1" ht="38.25">
      <c r="A364" s="354"/>
      <c r="B364" s="368"/>
      <c r="C364" s="373"/>
      <c r="D364" s="370" t="s">
        <v>787</v>
      </c>
      <c r="E364" s="371" t="s">
        <v>788</v>
      </c>
      <c r="F364" s="369">
        <f>F365</f>
        <v>35.200000000000003</v>
      </c>
      <c r="G364" s="369"/>
    </row>
    <row r="365" spans="1:7" s="307" customFormat="1">
      <c r="A365" s="354"/>
      <c r="B365" s="368"/>
      <c r="C365" s="373"/>
      <c r="D365" s="370" t="s">
        <v>789</v>
      </c>
      <c r="E365" s="371" t="s">
        <v>790</v>
      </c>
      <c r="F365" s="369">
        <v>35.200000000000003</v>
      </c>
      <c r="G365" s="369"/>
    </row>
    <row r="366" spans="1:7" s="307" customFormat="1">
      <c r="A366" s="354"/>
      <c r="B366" s="368" t="s">
        <v>944</v>
      </c>
      <c r="C366" s="368"/>
      <c r="D366" s="368"/>
      <c r="E366" s="270" t="s">
        <v>945</v>
      </c>
      <c r="F366" s="369">
        <f t="shared" ref="F366:G369" si="29">F367</f>
        <v>1900</v>
      </c>
      <c r="G366" s="369">
        <f t="shared" si="29"/>
        <v>1900</v>
      </c>
    </row>
    <row r="367" spans="1:7" s="307" customFormat="1">
      <c r="A367" s="354"/>
      <c r="B367" s="368"/>
      <c r="C367" s="368" t="s">
        <v>946</v>
      </c>
      <c r="D367" s="368"/>
      <c r="E367" s="354" t="s">
        <v>945</v>
      </c>
      <c r="F367" s="369">
        <f t="shared" si="29"/>
        <v>1900</v>
      </c>
      <c r="G367" s="369">
        <f t="shared" si="29"/>
        <v>1900</v>
      </c>
    </row>
    <row r="368" spans="1:7" s="307" customFormat="1">
      <c r="A368" s="354"/>
      <c r="B368" s="368"/>
      <c r="C368" s="368" t="s">
        <v>947</v>
      </c>
      <c r="D368" s="368"/>
      <c r="E368" s="354" t="s">
        <v>948</v>
      </c>
      <c r="F368" s="369">
        <f t="shared" si="29"/>
        <v>1900</v>
      </c>
      <c r="G368" s="369">
        <f t="shared" si="29"/>
        <v>1900</v>
      </c>
    </row>
    <row r="369" spans="1:7" s="307" customFormat="1">
      <c r="A369" s="354"/>
      <c r="B369" s="368"/>
      <c r="C369" s="368"/>
      <c r="D369" s="370" t="s">
        <v>795</v>
      </c>
      <c r="E369" s="371" t="s">
        <v>796</v>
      </c>
      <c r="F369" s="369">
        <f t="shared" si="29"/>
        <v>1900</v>
      </c>
      <c r="G369" s="369">
        <f t="shared" si="29"/>
        <v>1900</v>
      </c>
    </row>
    <row r="370" spans="1:7" s="307" customFormat="1">
      <c r="A370" s="354"/>
      <c r="B370" s="368"/>
      <c r="C370" s="368"/>
      <c r="D370" s="370" t="s">
        <v>861</v>
      </c>
      <c r="E370" s="371" t="s">
        <v>862</v>
      </c>
      <c r="F370" s="369">
        <v>1900</v>
      </c>
      <c r="G370" s="369">
        <v>1900</v>
      </c>
    </row>
    <row r="371" spans="1:7" s="307" customFormat="1">
      <c r="A371" s="354"/>
      <c r="B371" s="368" t="s">
        <v>949</v>
      </c>
      <c r="C371" s="368"/>
      <c r="D371" s="368"/>
      <c r="E371" s="270" t="s">
        <v>950</v>
      </c>
      <c r="F371" s="369">
        <f t="shared" ref="F371:G374" si="30">F372</f>
        <v>8752.2000000000007</v>
      </c>
      <c r="G371" s="369">
        <f t="shared" si="30"/>
        <v>129792.8</v>
      </c>
    </row>
    <row r="372" spans="1:7" s="307" customFormat="1" ht="25.5">
      <c r="A372" s="354"/>
      <c r="B372" s="368"/>
      <c r="C372" s="368" t="s">
        <v>951</v>
      </c>
      <c r="D372" s="368"/>
      <c r="E372" s="354" t="s">
        <v>952</v>
      </c>
      <c r="F372" s="369">
        <f t="shared" si="30"/>
        <v>8752.2000000000007</v>
      </c>
      <c r="G372" s="369">
        <f t="shared" si="30"/>
        <v>129792.8</v>
      </c>
    </row>
    <row r="373" spans="1:7" s="307" customFormat="1" ht="25.5">
      <c r="A373" s="354"/>
      <c r="B373" s="368"/>
      <c r="C373" s="368" t="s">
        <v>955</v>
      </c>
      <c r="D373" s="370"/>
      <c r="E373" s="371" t="s">
        <v>956</v>
      </c>
      <c r="F373" s="369">
        <f t="shared" si="30"/>
        <v>8752.2000000000007</v>
      </c>
      <c r="G373" s="369">
        <f t="shared" si="30"/>
        <v>129792.8</v>
      </c>
    </row>
    <row r="374" spans="1:7" s="307" customFormat="1">
      <c r="A374" s="354"/>
      <c r="B374" s="368"/>
      <c r="C374" s="368"/>
      <c r="D374" s="370" t="s">
        <v>795</v>
      </c>
      <c r="E374" s="371" t="s">
        <v>796</v>
      </c>
      <c r="F374" s="369">
        <f t="shared" si="30"/>
        <v>8752.2000000000007</v>
      </c>
      <c r="G374" s="369">
        <f t="shared" si="30"/>
        <v>129792.8</v>
      </c>
    </row>
    <row r="375" spans="1:7" s="307" customFormat="1">
      <c r="A375" s="354"/>
      <c r="B375" s="368"/>
      <c r="C375" s="368"/>
      <c r="D375" s="370" t="s">
        <v>861</v>
      </c>
      <c r="E375" s="371" t="s">
        <v>862</v>
      </c>
      <c r="F375" s="369">
        <v>8752.2000000000007</v>
      </c>
      <c r="G375" s="369">
        <v>129792.8</v>
      </c>
    </row>
    <row r="376" spans="1:7" s="307" customFormat="1" ht="38.25">
      <c r="A376" s="354"/>
      <c r="B376" s="368" t="s">
        <v>965</v>
      </c>
      <c r="C376" s="368"/>
      <c r="D376" s="368"/>
      <c r="E376" s="354" t="s">
        <v>966</v>
      </c>
      <c r="F376" s="369">
        <f t="shared" ref="F376:G380" si="31">F377</f>
        <v>44266.6</v>
      </c>
      <c r="G376" s="369">
        <f t="shared" si="31"/>
        <v>46662.7</v>
      </c>
    </row>
    <row r="377" spans="1:7" s="307" customFormat="1" ht="38.25">
      <c r="A377" s="354"/>
      <c r="B377" s="368" t="s">
        <v>967</v>
      </c>
      <c r="C377" s="368"/>
      <c r="D377" s="368"/>
      <c r="E377" s="270" t="s">
        <v>968</v>
      </c>
      <c r="F377" s="369">
        <f t="shared" si="31"/>
        <v>44266.6</v>
      </c>
      <c r="G377" s="369">
        <f t="shared" si="31"/>
        <v>46662.7</v>
      </c>
    </row>
    <row r="378" spans="1:7" s="307" customFormat="1">
      <c r="A378" s="354"/>
      <c r="B378" s="368"/>
      <c r="C378" s="368" t="s">
        <v>969</v>
      </c>
      <c r="D378" s="368"/>
      <c r="E378" s="354" t="s">
        <v>970</v>
      </c>
      <c r="F378" s="369">
        <f t="shared" si="31"/>
        <v>44266.6</v>
      </c>
      <c r="G378" s="369">
        <f t="shared" si="31"/>
        <v>46662.7</v>
      </c>
    </row>
    <row r="379" spans="1:7" s="307" customFormat="1" ht="25.5">
      <c r="A379" s="354"/>
      <c r="B379" s="368"/>
      <c r="C379" s="368" t="s">
        <v>971</v>
      </c>
      <c r="D379" s="368"/>
      <c r="E379" s="354" t="s">
        <v>972</v>
      </c>
      <c r="F379" s="369">
        <f t="shared" si="31"/>
        <v>44266.6</v>
      </c>
      <c r="G379" s="369">
        <f t="shared" si="31"/>
        <v>46662.7</v>
      </c>
    </row>
    <row r="380" spans="1:7" s="307" customFormat="1">
      <c r="A380" s="354"/>
      <c r="B380" s="368"/>
      <c r="C380" s="368"/>
      <c r="D380" s="368" t="s">
        <v>834</v>
      </c>
      <c r="E380" s="354" t="s">
        <v>386</v>
      </c>
      <c r="F380" s="369">
        <f t="shared" si="31"/>
        <v>44266.6</v>
      </c>
      <c r="G380" s="369">
        <f t="shared" si="31"/>
        <v>46662.7</v>
      </c>
    </row>
    <row r="381" spans="1:7" s="307" customFormat="1">
      <c r="A381" s="354"/>
      <c r="B381" s="368"/>
      <c r="C381" s="368"/>
      <c r="D381" s="368" t="s">
        <v>973</v>
      </c>
      <c r="E381" s="354" t="s">
        <v>974</v>
      </c>
      <c r="F381" s="369">
        <v>44266.6</v>
      </c>
      <c r="G381" s="369">
        <v>46662.7</v>
      </c>
    </row>
    <row r="382" spans="1:7" s="307" customFormat="1">
      <c r="A382" s="374"/>
      <c r="B382" s="385" t="s">
        <v>975</v>
      </c>
      <c r="C382" s="385"/>
      <c r="D382" s="385"/>
      <c r="E382" s="380" t="s">
        <v>976</v>
      </c>
      <c r="F382" s="382">
        <f>F383</f>
        <v>41548.899999999994</v>
      </c>
      <c r="G382" s="382">
        <f>G383</f>
        <v>121429.2</v>
      </c>
    </row>
    <row r="383" spans="1:7" s="307" customFormat="1">
      <c r="A383" s="374"/>
      <c r="B383" s="379"/>
      <c r="C383" s="379" t="s">
        <v>977</v>
      </c>
      <c r="D383" s="379"/>
      <c r="E383" s="386" t="s">
        <v>978</v>
      </c>
      <c r="F383" s="382">
        <f>F384</f>
        <v>41548.899999999994</v>
      </c>
      <c r="G383" s="382">
        <f>G384</f>
        <v>121429.2</v>
      </c>
    </row>
    <row r="384" spans="1:7" s="307" customFormat="1" ht="13.5" thickBot="1">
      <c r="A384" s="375"/>
      <c r="B384" s="387"/>
      <c r="C384" s="387"/>
      <c r="D384" s="387" t="s">
        <v>979</v>
      </c>
      <c r="E384" s="388" t="s">
        <v>978</v>
      </c>
      <c r="F384" s="377">
        <f>37449.2+272.7+3827</f>
        <v>41548.899999999994</v>
      </c>
      <c r="G384" s="377">
        <f>112787.6+272.7+8368.9</f>
        <v>121429.2</v>
      </c>
    </row>
    <row r="385" spans="1:7" s="307" customFormat="1" ht="38.25">
      <c r="A385" s="361">
        <v>910</v>
      </c>
      <c r="B385" s="362"/>
      <c r="C385" s="362"/>
      <c r="D385" s="362"/>
      <c r="E385" s="361" t="s">
        <v>1122</v>
      </c>
      <c r="F385" s="363">
        <f>F386+F420+F407+F414</f>
        <v>20368.7</v>
      </c>
      <c r="G385" s="363">
        <f>G386+G420+G407+G414</f>
        <v>19992.099999999999</v>
      </c>
    </row>
    <row r="386" spans="1:7" s="307" customFormat="1">
      <c r="A386" s="354"/>
      <c r="B386" s="368" t="s">
        <v>934</v>
      </c>
      <c r="C386" s="368"/>
      <c r="D386" s="368"/>
      <c r="E386" s="354" t="s">
        <v>935</v>
      </c>
      <c r="F386" s="369">
        <f>F387</f>
        <v>13197.6</v>
      </c>
      <c r="G386" s="369">
        <f>G387</f>
        <v>13252.1</v>
      </c>
    </row>
    <row r="387" spans="1:7" s="307" customFormat="1">
      <c r="A387" s="354"/>
      <c r="B387" s="368" t="s">
        <v>949</v>
      </c>
      <c r="C387" s="368"/>
      <c r="D387" s="368"/>
      <c r="E387" s="270" t="s">
        <v>950</v>
      </c>
      <c r="F387" s="369">
        <f>F388+F396+F403</f>
        <v>13197.6</v>
      </c>
      <c r="G387" s="369">
        <f>G388+G396</f>
        <v>13252.1</v>
      </c>
    </row>
    <row r="388" spans="1:7" s="307" customFormat="1">
      <c r="A388" s="354"/>
      <c r="B388" s="368"/>
      <c r="C388" s="370" t="s">
        <v>783</v>
      </c>
      <c r="D388" s="370"/>
      <c r="E388" s="371" t="s">
        <v>784</v>
      </c>
      <c r="F388" s="372">
        <f>F389</f>
        <v>7812.9</v>
      </c>
      <c r="G388" s="372">
        <f>G389</f>
        <v>7812.9</v>
      </c>
    </row>
    <row r="389" spans="1:7" s="307" customFormat="1">
      <c r="A389" s="354"/>
      <c r="B389" s="368"/>
      <c r="C389" s="370" t="s">
        <v>785</v>
      </c>
      <c r="D389" s="370"/>
      <c r="E389" s="371" t="s">
        <v>786</v>
      </c>
      <c r="F389" s="372">
        <f>F390+F392+F394</f>
        <v>7812.9</v>
      </c>
      <c r="G389" s="372">
        <f>G390+G392+G394</f>
        <v>7812.9</v>
      </c>
    </row>
    <row r="390" spans="1:7" s="307" customFormat="1" ht="38.25">
      <c r="A390" s="354"/>
      <c r="B390" s="368"/>
      <c r="C390" s="370"/>
      <c r="D390" s="370" t="s">
        <v>787</v>
      </c>
      <c r="E390" s="371" t="s">
        <v>788</v>
      </c>
      <c r="F390" s="372">
        <f>F391</f>
        <v>7171.9</v>
      </c>
      <c r="G390" s="372">
        <f>G391</f>
        <v>7171.9</v>
      </c>
    </row>
    <row r="391" spans="1:7" s="307" customFormat="1">
      <c r="A391" s="354"/>
      <c r="B391" s="368"/>
      <c r="C391" s="370"/>
      <c r="D391" s="370" t="s">
        <v>789</v>
      </c>
      <c r="E391" s="371" t="s">
        <v>790</v>
      </c>
      <c r="F391" s="372">
        <v>7171.9</v>
      </c>
      <c r="G391" s="372">
        <v>7171.9</v>
      </c>
    </row>
    <row r="392" spans="1:7" s="307" customFormat="1">
      <c r="A392" s="354"/>
      <c r="B392" s="368"/>
      <c r="C392" s="370"/>
      <c r="D392" s="370" t="s">
        <v>791</v>
      </c>
      <c r="E392" s="371" t="s">
        <v>792</v>
      </c>
      <c r="F392" s="372">
        <f>F393</f>
        <v>638</v>
      </c>
      <c r="G392" s="372">
        <f>G393</f>
        <v>638</v>
      </c>
    </row>
    <row r="393" spans="1:7" s="307" customFormat="1" ht="12.75" customHeight="1">
      <c r="A393" s="354"/>
      <c r="B393" s="368"/>
      <c r="C393" s="370"/>
      <c r="D393" s="370" t="s">
        <v>793</v>
      </c>
      <c r="E393" s="371" t="s">
        <v>794</v>
      </c>
      <c r="F393" s="372">
        <f>335.8+249.5+52.7</f>
        <v>638</v>
      </c>
      <c r="G393" s="372">
        <f>335.8+249.5+52.7</f>
        <v>638</v>
      </c>
    </row>
    <row r="394" spans="1:7" s="307" customFormat="1">
      <c r="A394" s="354"/>
      <c r="B394" s="368"/>
      <c r="C394" s="370"/>
      <c r="D394" s="370" t="s">
        <v>795</v>
      </c>
      <c r="E394" s="371" t="s">
        <v>796</v>
      </c>
      <c r="F394" s="372">
        <f>F395</f>
        <v>3</v>
      </c>
      <c r="G394" s="372">
        <f>G395</f>
        <v>3</v>
      </c>
    </row>
    <row r="395" spans="1:7" s="307" customFormat="1" ht="25.5">
      <c r="A395" s="354"/>
      <c r="B395" s="368"/>
      <c r="C395" s="370"/>
      <c r="D395" s="370" t="s">
        <v>797</v>
      </c>
      <c r="E395" s="371" t="s">
        <v>798</v>
      </c>
      <c r="F395" s="372">
        <v>3</v>
      </c>
      <c r="G395" s="372">
        <v>3</v>
      </c>
    </row>
    <row r="396" spans="1:7" s="307" customFormat="1" ht="24.75" customHeight="1">
      <c r="A396" s="354"/>
      <c r="B396" s="368"/>
      <c r="C396" s="368" t="s">
        <v>980</v>
      </c>
      <c r="D396" s="368"/>
      <c r="E396" s="354" t="s">
        <v>981</v>
      </c>
      <c r="F396" s="369">
        <f>F400+F397</f>
        <v>5355.1</v>
      </c>
      <c r="G396" s="369">
        <f>G400+G397</f>
        <v>5439.2000000000007</v>
      </c>
    </row>
    <row r="397" spans="1:7" s="307" customFormat="1" ht="25.5">
      <c r="A397" s="354"/>
      <c r="B397" s="368"/>
      <c r="C397" s="368" t="s">
        <v>982</v>
      </c>
      <c r="D397" s="368"/>
      <c r="E397" s="354" t="s">
        <v>983</v>
      </c>
      <c r="F397" s="369">
        <f>F398</f>
        <v>1160.0999999999999</v>
      </c>
      <c r="G397" s="369">
        <f>G398</f>
        <v>1160.0999999999999</v>
      </c>
    </row>
    <row r="398" spans="1:7" s="307" customFormat="1">
      <c r="A398" s="354"/>
      <c r="B398" s="368"/>
      <c r="C398" s="368"/>
      <c r="D398" s="370" t="s">
        <v>791</v>
      </c>
      <c r="E398" s="371" t="s">
        <v>792</v>
      </c>
      <c r="F398" s="369">
        <f>F399</f>
        <v>1160.0999999999999</v>
      </c>
      <c r="G398" s="369">
        <f>G399</f>
        <v>1160.0999999999999</v>
      </c>
    </row>
    <row r="399" spans="1:7" s="307" customFormat="1" ht="12.75" customHeight="1">
      <c r="A399" s="354"/>
      <c r="B399" s="368"/>
      <c r="C399" s="368"/>
      <c r="D399" s="370" t="s">
        <v>793</v>
      </c>
      <c r="E399" s="371" t="s">
        <v>794</v>
      </c>
      <c r="F399" s="369">
        <v>1160.0999999999999</v>
      </c>
      <c r="G399" s="369">
        <v>1160.0999999999999</v>
      </c>
    </row>
    <row r="400" spans="1:7" s="307" customFormat="1" ht="25.5">
      <c r="A400" s="374"/>
      <c r="B400" s="373"/>
      <c r="C400" s="373" t="s">
        <v>984</v>
      </c>
      <c r="D400" s="370"/>
      <c r="E400" s="371" t="s">
        <v>985</v>
      </c>
      <c r="F400" s="382">
        <f>F401</f>
        <v>4195</v>
      </c>
      <c r="G400" s="382">
        <f>G401</f>
        <v>4279.1000000000004</v>
      </c>
    </row>
    <row r="401" spans="1:7" s="307" customFormat="1" ht="25.5" customHeight="1">
      <c r="A401" s="374"/>
      <c r="B401" s="373"/>
      <c r="C401" s="373"/>
      <c r="D401" s="368" t="s">
        <v>769</v>
      </c>
      <c r="E401" s="354" t="s">
        <v>770</v>
      </c>
      <c r="F401" s="382">
        <f>F402</f>
        <v>4195</v>
      </c>
      <c r="G401" s="382">
        <f>G402</f>
        <v>4279.1000000000004</v>
      </c>
    </row>
    <row r="402" spans="1:7" s="307" customFormat="1">
      <c r="A402" s="374"/>
      <c r="B402" s="373"/>
      <c r="C402" s="373"/>
      <c r="D402" s="368" t="s">
        <v>771</v>
      </c>
      <c r="E402" s="354" t="s">
        <v>772</v>
      </c>
      <c r="F402" s="382">
        <v>4195</v>
      </c>
      <c r="G402" s="382">
        <v>4279.1000000000004</v>
      </c>
    </row>
    <row r="403" spans="1:7" s="307" customFormat="1">
      <c r="A403" s="374"/>
      <c r="B403" s="373"/>
      <c r="C403" s="373" t="s">
        <v>401</v>
      </c>
      <c r="D403" s="368"/>
      <c r="E403" s="354" t="s">
        <v>400</v>
      </c>
      <c r="F403" s="382">
        <f>F404</f>
        <v>29.6</v>
      </c>
      <c r="G403" s="382"/>
    </row>
    <row r="404" spans="1:7" s="307" customFormat="1" ht="51">
      <c r="A404" s="374"/>
      <c r="B404" s="373"/>
      <c r="C404" s="373" t="s">
        <v>803</v>
      </c>
      <c r="D404" s="368"/>
      <c r="E404" s="354" t="s">
        <v>804</v>
      </c>
      <c r="F404" s="382">
        <f>F405</f>
        <v>29.6</v>
      </c>
      <c r="G404" s="382"/>
    </row>
    <row r="405" spans="1:7" s="307" customFormat="1" ht="38.25">
      <c r="A405" s="374"/>
      <c r="B405" s="373"/>
      <c r="C405" s="373"/>
      <c r="D405" s="370" t="s">
        <v>787</v>
      </c>
      <c r="E405" s="371" t="s">
        <v>788</v>
      </c>
      <c r="F405" s="382">
        <f>F406</f>
        <v>29.6</v>
      </c>
      <c r="G405" s="382"/>
    </row>
    <row r="406" spans="1:7" s="307" customFormat="1">
      <c r="A406" s="374"/>
      <c r="B406" s="373"/>
      <c r="C406" s="373"/>
      <c r="D406" s="370" t="s">
        <v>789</v>
      </c>
      <c r="E406" s="371" t="s">
        <v>790</v>
      </c>
      <c r="F406" s="382">
        <v>29.6</v>
      </c>
      <c r="G406" s="382"/>
    </row>
    <row r="407" spans="1:7" s="307" customFormat="1" ht="25.5">
      <c r="A407" s="374"/>
      <c r="B407" s="373" t="s">
        <v>986</v>
      </c>
      <c r="C407" s="373"/>
      <c r="D407" s="389"/>
      <c r="E407" s="390" t="s">
        <v>987</v>
      </c>
      <c r="F407" s="382">
        <f t="shared" ref="F407:F412" si="32">F408</f>
        <v>940</v>
      </c>
      <c r="G407" s="382"/>
    </row>
    <row r="408" spans="1:7" s="307" customFormat="1">
      <c r="A408" s="374"/>
      <c r="B408" s="373" t="s">
        <v>988</v>
      </c>
      <c r="C408" s="373"/>
      <c r="D408" s="389"/>
      <c r="E408" s="391" t="s">
        <v>989</v>
      </c>
      <c r="F408" s="382">
        <f t="shared" si="32"/>
        <v>940</v>
      </c>
      <c r="G408" s="382"/>
    </row>
    <row r="409" spans="1:7" s="307" customFormat="1" ht="25.5">
      <c r="A409" s="374"/>
      <c r="B409" s="373"/>
      <c r="C409" s="368" t="s">
        <v>951</v>
      </c>
      <c r="D409" s="368"/>
      <c r="E409" s="354" t="s">
        <v>952</v>
      </c>
      <c r="F409" s="382">
        <f t="shared" si="32"/>
        <v>940</v>
      </c>
      <c r="G409" s="382"/>
    </row>
    <row r="410" spans="1:7" s="307" customFormat="1">
      <c r="A410" s="374"/>
      <c r="B410" s="373"/>
      <c r="C410" s="368" t="s">
        <v>953</v>
      </c>
      <c r="D410" s="368"/>
      <c r="E410" s="354" t="s">
        <v>954</v>
      </c>
      <c r="F410" s="382">
        <f t="shared" si="32"/>
        <v>940</v>
      </c>
      <c r="G410" s="382"/>
    </row>
    <row r="411" spans="1:7" s="307" customFormat="1" ht="25.5">
      <c r="A411" s="374"/>
      <c r="B411" s="373"/>
      <c r="C411" s="368" t="s">
        <v>990</v>
      </c>
      <c r="D411" s="370"/>
      <c r="E411" s="371" t="s">
        <v>991</v>
      </c>
      <c r="F411" s="382">
        <f t="shared" si="32"/>
        <v>940</v>
      </c>
      <c r="G411" s="382"/>
    </row>
    <row r="412" spans="1:7" s="307" customFormat="1">
      <c r="A412" s="374"/>
      <c r="B412" s="373"/>
      <c r="C412" s="368"/>
      <c r="D412" s="370" t="s">
        <v>795</v>
      </c>
      <c r="E412" s="371" t="s">
        <v>796</v>
      </c>
      <c r="F412" s="382">
        <f t="shared" si="32"/>
        <v>940</v>
      </c>
      <c r="G412" s="382"/>
    </row>
    <row r="413" spans="1:7" s="307" customFormat="1">
      <c r="A413" s="374"/>
      <c r="B413" s="373"/>
      <c r="C413" s="368"/>
      <c r="D413" s="370" t="s">
        <v>992</v>
      </c>
      <c r="E413" s="371" t="s">
        <v>993</v>
      </c>
      <c r="F413" s="382">
        <v>940</v>
      </c>
      <c r="G413" s="382"/>
    </row>
    <row r="414" spans="1:7" s="307" customFormat="1">
      <c r="A414" s="374"/>
      <c r="B414" s="362" t="s">
        <v>957</v>
      </c>
      <c r="C414" s="362"/>
      <c r="D414" s="362"/>
      <c r="E414" s="361" t="s">
        <v>958</v>
      </c>
      <c r="F414" s="382">
        <f t="shared" ref="F414:G418" si="33">F415</f>
        <v>1669</v>
      </c>
      <c r="G414" s="382">
        <f t="shared" si="33"/>
        <v>2170</v>
      </c>
    </row>
    <row r="415" spans="1:7" s="307" customFormat="1">
      <c r="A415" s="374"/>
      <c r="B415" s="368" t="s">
        <v>994</v>
      </c>
      <c r="C415" s="368"/>
      <c r="D415" s="368"/>
      <c r="E415" s="270" t="s">
        <v>995</v>
      </c>
      <c r="F415" s="382">
        <f t="shared" si="33"/>
        <v>1669</v>
      </c>
      <c r="G415" s="382">
        <f t="shared" si="33"/>
        <v>2170</v>
      </c>
    </row>
    <row r="416" spans="1:7" s="307" customFormat="1">
      <c r="A416" s="374"/>
      <c r="B416" s="373"/>
      <c r="C416" s="373" t="s">
        <v>401</v>
      </c>
      <c r="D416" s="373"/>
      <c r="E416" s="374" t="s">
        <v>400</v>
      </c>
      <c r="F416" s="382">
        <f t="shared" si="33"/>
        <v>1669</v>
      </c>
      <c r="G416" s="382">
        <f t="shared" si="33"/>
        <v>2170</v>
      </c>
    </row>
    <row r="417" spans="1:7" s="307" customFormat="1" ht="38.25">
      <c r="A417" s="374"/>
      <c r="B417" s="373"/>
      <c r="C417" s="392" t="s">
        <v>996</v>
      </c>
      <c r="D417" s="393"/>
      <c r="E417" s="394" t="s">
        <v>997</v>
      </c>
      <c r="F417" s="382">
        <f t="shared" si="33"/>
        <v>1669</v>
      </c>
      <c r="G417" s="382">
        <f t="shared" si="33"/>
        <v>2170</v>
      </c>
    </row>
    <row r="418" spans="1:7" s="307" customFormat="1">
      <c r="A418" s="374"/>
      <c r="B418" s="373"/>
      <c r="C418" s="392"/>
      <c r="D418" s="370" t="s">
        <v>791</v>
      </c>
      <c r="E418" s="371" t="s">
        <v>792</v>
      </c>
      <c r="F418" s="382">
        <f t="shared" si="33"/>
        <v>1669</v>
      </c>
      <c r="G418" s="382">
        <f t="shared" si="33"/>
        <v>2170</v>
      </c>
    </row>
    <row r="419" spans="1:7" s="307" customFormat="1" ht="12" customHeight="1">
      <c r="A419" s="374"/>
      <c r="B419" s="373"/>
      <c r="C419" s="392"/>
      <c r="D419" s="370" t="s">
        <v>793</v>
      </c>
      <c r="E419" s="371" t="s">
        <v>794</v>
      </c>
      <c r="F419" s="382">
        <v>1669</v>
      </c>
      <c r="G419" s="382">
        <v>2170</v>
      </c>
    </row>
    <row r="420" spans="1:7" s="307" customFormat="1">
      <c r="A420" s="374"/>
      <c r="B420" s="373" t="s">
        <v>961</v>
      </c>
      <c r="C420" s="373"/>
      <c r="D420" s="389"/>
      <c r="E420" s="390" t="s">
        <v>962</v>
      </c>
      <c r="F420" s="395">
        <f t="shared" ref="F420:G425" si="34">F421</f>
        <v>4562.1000000000004</v>
      </c>
      <c r="G420" s="395">
        <f t="shared" si="34"/>
        <v>4570</v>
      </c>
    </row>
    <row r="421" spans="1:7" s="307" customFormat="1">
      <c r="A421" s="374"/>
      <c r="B421" s="373" t="s">
        <v>963</v>
      </c>
      <c r="C421" s="373"/>
      <c r="D421" s="389"/>
      <c r="E421" s="391" t="s">
        <v>964</v>
      </c>
      <c r="F421" s="395">
        <f t="shared" si="34"/>
        <v>4562.1000000000004</v>
      </c>
      <c r="G421" s="395">
        <f t="shared" si="34"/>
        <v>4570</v>
      </c>
    </row>
    <row r="422" spans="1:7" s="307" customFormat="1">
      <c r="A422" s="374"/>
      <c r="B422" s="373"/>
      <c r="C422" s="373" t="s">
        <v>998</v>
      </c>
      <c r="D422" s="389"/>
      <c r="E422" s="390" t="s">
        <v>999</v>
      </c>
      <c r="F422" s="395">
        <f t="shared" si="34"/>
        <v>4562.1000000000004</v>
      </c>
      <c r="G422" s="395">
        <f t="shared" si="34"/>
        <v>4570</v>
      </c>
    </row>
    <row r="423" spans="1:7" s="307" customFormat="1">
      <c r="A423" s="374"/>
      <c r="B423" s="373"/>
      <c r="C423" s="373" t="s">
        <v>1000</v>
      </c>
      <c r="D423" s="389"/>
      <c r="E423" s="390" t="s">
        <v>1001</v>
      </c>
      <c r="F423" s="395">
        <f t="shared" si="34"/>
        <v>4562.1000000000004</v>
      </c>
      <c r="G423" s="395">
        <f t="shared" si="34"/>
        <v>4570</v>
      </c>
    </row>
    <row r="424" spans="1:7" s="307" customFormat="1">
      <c r="A424" s="374"/>
      <c r="B424" s="373"/>
      <c r="C424" s="373" t="s">
        <v>1002</v>
      </c>
      <c r="D424" s="389"/>
      <c r="E424" s="390" t="s">
        <v>1003</v>
      </c>
      <c r="F424" s="395">
        <f t="shared" si="34"/>
        <v>4562.1000000000004</v>
      </c>
      <c r="G424" s="395">
        <f t="shared" si="34"/>
        <v>4570</v>
      </c>
    </row>
    <row r="425" spans="1:7" s="307" customFormat="1" ht="25.5" customHeight="1">
      <c r="A425" s="374"/>
      <c r="B425" s="373"/>
      <c r="C425" s="373"/>
      <c r="D425" s="368" t="s">
        <v>769</v>
      </c>
      <c r="E425" s="354" t="s">
        <v>770</v>
      </c>
      <c r="F425" s="395">
        <f t="shared" si="34"/>
        <v>4562.1000000000004</v>
      </c>
      <c r="G425" s="395">
        <f t="shared" si="34"/>
        <v>4570</v>
      </c>
    </row>
    <row r="426" spans="1:7" s="307" customFormat="1" ht="13.5" thickBot="1">
      <c r="A426" s="375"/>
      <c r="B426" s="376"/>
      <c r="C426" s="376"/>
      <c r="D426" s="376" t="s">
        <v>771</v>
      </c>
      <c r="E426" s="375" t="s">
        <v>772</v>
      </c>
      <c r="F426" s="396">
        <v>4562.1000000000004</v>
      </c>
      <c r="G426" s="396">
        <v>4570</v>
      </c>
    </row>
    <row r="427" spans="1:7" s="307" customFormat="1" ht="25.5">
      <c r="A427" s="361">
        <v>915</v>
      </c>
      <c r="B427" s="362"/>
      <c r="C427" s="362"/>
      <c r="D427" s="362"/>
      <c r="E427" s="361" t="s">
        <v>1123</v>
      </c>
      <c r="F427" s="363">
        <f>F428+F486+F501+F554+F531</f>
        <v>288147.3</v>
      </c>
      <c r="G427" s="363">
        <f>G428+G486+G501+G554+G531</f>
        <v>138565</v>
      </c>
    </row>
    <row r="428" spans="1:7" s="307" customFormat="1">
      <c r="A428" s="354"/>
      <c r="B428" s="368" t="s">
        <v>934</v>
      </c>
      <c r="C428" s="368"/>
      <c r="D428" s="368"/>
      <c r="E428" s="354" t="s">
        <v>935</v>
      </c>
      <c r="F428" s="369">
        <f>F429+F434+F463</f>
        <v>50163.099999999991</v>
      </c>
      <c r="G428" s="369">
        <f>G429+G434+G463</f>
        <v>50166.099999999991</v>
      </c>
    </row>
    <row r="429" spans="1:7" s="307" customFormat="1" ht="25.5">
      <c r="A429" s="354"/>
      <c r="B429" s="368" t="s">
        <v>1004</v>
      </c>
      <c r="C429" s="368"/>
      <c r="D429" s="368"/>
      <c r="E429" s="270" t="s">
        <v>1005</v>
      </c>
      <c r="F429" s="369">
        <f t="shared" ref="F429:G432" si="35">F430</f>
        <v>2019.7</v>
      </c>
      <c r="G429" s="369">
        <f t="shared" si="35"/>
        <v>2019.7</v>
      </c>
    </row>
    <row r="430" spans="1:7" s="307" customFormat="1">
      <c r="A430" s="354"/>
      <c r="B430" s="368"/>
      <c r="C430" s="368" t="s">
        <v>783</v>
      </c>
      <c r="D430" s="368"/>
      <c r="E430" s="354" t="s">
        <v>784</v>
      </c>
      <c r="F430" s="369">
        <f t="shared" si="35"/>
        <v>2019.7</v>
      </c>
      <c r="G430" s="369">
        <f t="shared" si="35"/>
        <v>2019.7</v>
      </c>
    </row>
    <row r="431" spans="1:7" s="307" customFormat="1">
      <c r="A431" s="354"/>
      <c r="B431" s="368"/>
      <c r="C431" s="368" t="s">
        <v>1006</v>
      </c>
      <c r="D431" s="368"/>
      <c r="E431" s="354" t="s">
        <v>1007</v>
      </c>
      <c r="F431" s="369">
        <f t="shared" si="35"/>
        <v>2019.7</v>
      </c>
      <c r="G431" s="369">
        <f t="shared" si="35"/>
        <v>2019.7</v>
      </c>
    </row>
    <row r="432" spans="1:7" s="307" customFormat="1" ht="38.25">
      <c r="A432" s="354"/>
      <c r="B432" s="368"/>
      <c r="C432" s="368"/>
      <c r="D432" s="370" t="s">
        <v>787</v>
      </c>
      <c r="E432" s="371" t="s">
        <v>788</v>
      </c>
      <c r="F432" s="369">
        <f t="shared" si="35"/>
        <v>2019.7</v>
      </c>
      <c r="G432" s="369">
        <f t="shared" si="35"/>
        <v>2019.7</v>
      </c>
    </row>
    <row r="433" spans="1:7" s="307" customFormat="1">
      <c r="A433" s="354"/>
      <c r="B433" s="368"/>
      <c r="C433" s="368"/>
      <c r="D433" s="370" t="s">
        <v>789</v>
      </c>
      <c r="E433" s="371" t="s">
        <v>790</v>
      </c>
      <c r="F433" s="369">
        <v>2019.7</v>
      </c>
      <c r="G433" s="369">
        <v>2019.7</v>
      </c>
    </row>
    <row r="434" spans="1:7" s="307" customFormat="1" ht="38.25">
      <c r="A434" s="354"/>
      <c r="B434" s="368" t="s">
        <v>1008</v>
      </c>
      <c r="C434" s="368"/>
      <c r="D434" s="368"/>
      <c r="E434" s="354" t="s">
        <v>1009</v>
      </c>
      <c r="F434" s="369">
        <f>F435+F443+F459</f>
        <v>41755.899999999994</v>
      </c>
      <c r="G434" s="369">
        <f>G435+G443+G459</f>
        <v>41753.699999999997</v>
      </c>
    </row>
    <row r="435" spans="1:7" s="307" customFormat="1">
      <c r="A435" s="354"/>
      <c r="B435" s="368"/>
      <c r="C435" s="368" t="s">
        <v>783</v>
      </c>
      <c r="D435" s="368"/>
      <c r="E435" s="354" t="s">
        <v>784</v>
      </c>
      <c r="F435" s="369">
        <f>F436</f>
        <v>39243.799999999996</v>
      </c>
      <c r="G435" s="369">
        <f>G436</f>
        <v>39441.599999999999</v>
      </c>
    </row>
    <row r="436" spans="1:7" s="307" customFormat="1">
      <c r="A436" s="354"/>
      <c r="B436" s="368"/>
      <c r="C436" s="370" t="s">
        <v>785</v>
      </c>
      <c r="D436" s="370"/>
      <c r="E436" s="371" t="s">
        <v>786</v>
      </c>
      <c r="F436" s="372">
        <f>F437+F439+F441</f>
        <v>39243.799999999996</v>
      </c>
      <c r="G436" s="372">
        <f>G437+G439+G441</f>
        <v>39441.599999999999</v>
      </c>
    </row>
    <row r="437" spans="1:7" s="307" customFormat="1" ht="38.25">
      <c r="A437" s="354"/>
      <c r="B437" s="368"/>
      <c r="C437" s="370"/>
      <c r="D437" s="370" t="s">
        <v>787</v>
      </c>
      <c r="E437" s="371" t="s">
        <v>788</v>
      </c>
      <c r="F437" s="372">
        <f>F438</f>
        <v>31446.7</v>
      </c>
      <c r="G437" s="372">
        <f>G438</f>
        <v>31446.7</v>
      </c>
    </row>
    <row r="438" spans="1:7" s="307" customFormat="1">
      <c r="A438" s="354"/>
      <c r="B438" s="368"/>
      <c r="C438" s="370"/>
      <c r="D438" s="370" t="s">
        <v>789</v>
      </c>
      <c r="E438" s="371" t="s">
        <v>790</v>
      </c>
      <c r="F438" s="372">
        <f>31994.2-547.5</f>
        <v>31446.7</v>
      </c>
      <c r="G438" s="372">
        <f>31994.2-547.5</f>
        <v>31446.7</v>
      </c>
    </row>
    <row r="439" spans="1:7" s="307" customFormat="1">
      <c r="A439" s="354"/>
      <c r="B439" s="368"/>
      <c r="C439" s="370"/>
      <c r="D439" s="370" t="s">
        <v>791</v>
      </c>
      <c r="E439" s="371" t="s">
        <v>792</v>
      </c>
      <c r="F439" s="372">
        <f>F440</f>
        <v>7692.5</v>
      </c>
      <c r="G439" s="372">
        <f>G440</f>
        <v>7908.9000000000005</v>
      </c>
    </row>
    <row r="440" spans="1:7" s="307" customFormat="1" ht="12.75" customHeight="1">
      <c r="A440" s="354"/>
      <c r="B440" s="368"/>
      <c r="C440" s="370"/>
      <c r="D440" s="370" t="s">
        <v>793</v>
      </c>
      <c r="E440" s="371" t="s">
        <v>794</v>
      </c>
      <c r="F440" s="372">
        <f>6848.7+211.3+547.5+85</f>
        <v>7692.5</v>
      </c>
      <c r="G440" s="372">
        <f>7065.1+211.3+547.5+85</f>
        <v>7908.9000000000005</v>
      </c>
    </row>
    <row r="441" spans="1:7" s="307" customFormat="1">
      <c r="A441" s="354"/>
      <c r="B441" s="368"/>
      <c r="C441" s="370"/>
      <c r="D441" s="370" t="s">
        <v>795</v>
      </c>
      <c r="E441" s="371" t="s">
        <v>796</v>
      </c>
      <c r="F441" s="372">
        <f>F442</f>
        <v>104.6</v>
      </c>
      <c r="G441" s="372">
        <f>G442</f>
        <v>86</v>
      </c>
    </row>
    <row r="442" spans="1:7" s="307" customFormat="1" ht="25.5">
      <c r="A442" s="354"/>
      <c r="B442" s="368"/>
      <c r="C442" s="370"/>
      <c r="D442" s="370" t="s">
        <v>797</v>
      </c>
      <c r="E442" s="371" t="s">
        <v>798</v>
      </c>
      <c r="F442" s="372">
        <v>104.6</v>
      </c>
      <c r="G442" s="372">
        <v>86</v>
      </c>
    </row>
    <row r="443" spans="1:7" s="307" customFormat="1">
      <c r="A443" s="354"/>
      <c r="B443" s="368"/>
      <c r="C443" s="368" t="s">
        <v>387</v>
      </c>
      <c r="D443" s="368"/>
      <c r="E443" s="354" t="s">
        <v>386</v>
      </c>
      <c r="F443" s="369">
        <f>F444</f>
        <v>2312.1</v>
      </c>
      <c r="G443" s="369">
        <f>G444</f>
        <v>2312.1</v>
      </c>
    </row>
    <row r="444" spans="1:7" s="307" customFormat="1" ht="25.5">
      <c r="A444" s="354"/>
      <c r="B444" s="368"/>
      <c r="C444" s="368" t="s">
        <v>773</v>
      </c>
      <c r="D444" s="368"/>
      <c r="E444" s="354" t="s">
        <v>774</v>
      </c>
      <c r="F444" s="369">
        <f>F445+F448+F453+F456</f>
        <v>2312.1</v>
      </c>
      <c r="G444" s="369">
        <f>G445+G448+G453+G456</f>
        <v>2312.1</v>
      </c>
    </row>
    <row r="445" spans="1:7" s="307" customFormat="1" ht="12.75" customHeight="1">
      <c r="A445" s="354"/>
      <c r="B445" s="368"/>
      <c r="C445" s="368" t="s">
        <v>1010</v>
      </c>
      <c r="D445" s="368"/>
      <c r="E445" s="354" t="s">
        <v>1011</v>
      </c>
      <c r="F445" s="369">
        <f>F446</f>
        <v>20.8</v>
      </c>
      <c r="G445" s="369">
        <f>G446</f>
        <v>20.8</v>
      </c>
    </row>
    <row r="446" spans="1:7" s="307" customFormat="1">
      <c r="A446" s="354"/>
      <c r="B446" s="368"/>
      <c r="C446" s="368"/>
      <c r="D446" s="370" t="s">
        <v>791</v>
      </c>
      <c r="E446" s="371" t="s">
        <v>792</v>
      </c>
      <c r="F446" s="372">
        <f>F447</f>
        <v>20.8</v>
      </c>
      <c r="G446" s="372">
        <f>G447</f>
        <v>20.8</v>
      </c>
    </row>
    <row r="447" spans="1:7" s="307" customFormat="1" ht="12.75" customHeight="1">
      <c r="A447" s="354"/>
      <c r="B447" s="368"/>
      <c r="C447" s="368"/>
      <c r="D447" s="370" t="s">
        <v>793</v>
      </c>
      <c r="E447" s="371" t="s">
        <v>794</v>
      </c>
      <c r="F447" s="372">
        <v>20.8</v>
      </c>
      <c r="G447" s="372">
        <v>20.8</v>
      </c>
    </row>
    <row r="448" spans="1:7" s="307" customFormat="1" ht="25.5">
      <c r="A448" s="354"/>
      <c r="B448" s="368"/>
      <c r="C448" s="368" t="s">
        <v>1012</v>
      </c>
      <c r="D448" s="368"/>
      <c r="E448" s="354" t="s">
        <v>1013</v>
      </c>
      <c r="F448" s="369">
        <f>F449+F451</f>
        <v>2269.7999999999997</v>
      </c>
      <c r="G448" s="369">
        <f>G449+G451</f>
        <v>2269.7999999999997</v>
      </c>
    </row>
    <row r="449" spans="1:7" s="307" customFormat="1" ht="38.25">
      <c r="A449" s="354"/>
      <c r="B449" s="368"/>
      <c r="C449" s="368"/>
      <c r="D449" s="370" t="s">
        <v>787</v>
      </c>
      <c r="E449" s="371" t="s">
        <v>788</v>
      </c>
      <c r="F449" s="372">
        <f>F450</f>
        <v>1846.1</v>
      </c>
      <c r="G449" s="372">
        <f>G450</f>
        <v>1846.1</v>
      </c>
    </row>
    <row r="450" spans="1:7" s="307" customFormat="1">
      <c r="A450" s="354"/>
      <c r="B450" s="368"/>
      <c r="C450" s="368"/>
      <c r="D450" s="370" t="s">
        <v>789</v>
      </c>
      <c r="E450" s="371" t="s">
        <v>790</v>
      </c>
      <c r="F450" s="372">
        <v>1846.1</v>
      </c>
      <c r="G450" s="372">
        <v>1846.1</v>
      </c>
    </row>
    <row r="451" spans="1:7" s="307" customFormat="1">
      <c r="A451" s="354"/>
      <c r="B451" s="368"/>
      <c r="C451" s="368"/>
      <c r="D451" s="370" t="s">
        <v>791</v>
      </c>
      <c r="E451" s="371" t="s">
        <v>792</v>
      </c>
      <c r="F451" s="372">
        <f>F452</f>
        <v>423.7</v>
      </c>
      <c r="G451" s="372">
        <f>G452</f>
        <v>423.7</v>
      </c>
    </row>
    <row r="452" spans="1:7" s="307" customFormat="1" ht="12.75" customHeight="1">
      <c r="A452" s="354"/>
      <c r="B452" s="368"/>
      <c r="C452" s="368"/>
      <c r="D452" s="370" t="s">
        <v>793</v>
      </c>
      <c r="E452" s="371" t="s">
        <v>794</v>
      </c>
      <c r="F452" s="372">
        <v>423.7</v>
      </c>
      <c r="G452" s="372">
        <v>423.7</v>
      </c>
    </row>
    <row r="453" spans="1:7" s="307" customFormat="1" ht="63.75">
      <c r="A453" s="354"/>
      <c r="B453" s="368"/>
      <c r="C453" s="368" t="s">
        <v>1014</v>
      </c>
      <c r="D453" s="368"/>
      <c r="E453" s="354" t="s">
        <v>1015</v>
      </c>
      <c r="F453" s="369">
        <f>F454</f>
        <v>19.5</v>
      </c>
      <c r="G453" s="369">
        <f>G454</f>
        <v>19.5</v>
      </c>
    </row>
    <row r="454" spans="1:7" s="307" customFormat="1" ht="38.25">
      <c r="A454" s="354"/>
      <c r="B454" s="368"/>
      <c r="C454" s="368"/>
      <c r="D454" s="370" t="s">
        <v>787</v>
      </c>
      <c r="E454" s="371" t="s">
        <v>788</v>
      </c>
      <c r="F454" s="372">
        <f>F455</f>
        <v>19.5</v>
      </c>
      <c r="G454" s="372">
        <f>G455</f>
        <v>19.5</v>
      </c>
    </row>
    <row r="455" spans="1:7" s="307" customFormat="1">
      <c r="A455" s="354"/>
      <c r="B455" s="368"/>
      <c r="C455" s="368"/>
      <c r="D455" s="370" t="s">
        <v>789</v>
      </c>
      <c r="E455" s="371" t="s">
        <v>790</v>
      </c>
      <c r="F455" s="372">
        <v>19.5</v>
      </c>
      <c r="G455" s="372">
        <v>19.5</v>
      </c>
    </row>
    <row r="456" spans="1:7" s="307" customFormat="1" ht="51">
      <c r="A456" s="354"/>
      <c r="B456" s="368"/>
      <c r="C456" s="368" t="s">
        <v>1016</v>
      </c>
      <c r="D456" s="368"/>
      <c r="E456" s="354" t="s">
        <v>1017</v>
      </c>
      <c r="F456" s="369">
        <f>F457</f>
        <v>2</v>
      </c>
      <c r="G456" s="369">
        <f>G457</f>
        <v>2</v>
      </c>
    </row>
    <row r="457" spans="1:7" s="307" customFormat="1" ht="38.25">
      <c r="A457" s="354"/>
      <c r="B457" s="368"/>
      <c r="C457" s="368"/>
      <c r="D457" s="370" t="s">
        <v>787</v>
      </c>
      <c r="E457" s="371" t="s">
        <v>788</v>
      </c>
      <c r="F457" s="372">
        <f>F458</f>
        <v>2</v>
      </c>
      <c r="G457" s="372">
        <f>G458</f>
        <v>2</v>
      </c>
    </row>
    <row r="458" spans="1:7" s="307" customFormat="1">
      <c r="A458" s="354"/>
      <c r="B458" s="368"/>
      <c r="C458" s="368"/>
      <c r="D458" s="370" t="s">
        <v>789</v>
      </c>
      <c r="E458" s="371" t="s">
        <v>790</v>
      </c>
      <c r="F458" s="372">
        <v>2</v>
      </c>
      <c r="G458" s="372">
        <v>2</v>
      </c>
    </row>
    <row r="459" spans="1:7" s="307" customFormat="1">
      <c r="A459" s="354"/>
      <c r="B459" s="368"/>
      <c r="C459" s="373" t="s">
        <v>401</v>
      </c>
      <c r="D459" s="368"/>
      <c r="E459" s="354" t="s">
        <v>400</v>
      </c>
      <c r="F459" s="372">
        <f>F460</f>
        <v>200</v>
      </c>
      <c r="G459" s="372"/>
    </row>
    <row r="460" spans="1:7" s="307" customFormat="1" ht="51">
      <c r="A460" s="354"/>
      <c r="B460" s="368"/>
      <c r="C460" s="373" t="s">
        <v>803</v>
      </c>
      <c r="D460" s="368"/>
      <c r="E460" s="354" t="s">
        <v>804</v>
      </c>
      <c r="F460" s="372">
        <f>F461</f>
        <v>200</v>
      </c>
      <c r="G460" s="372"/>
    </row>
    <row r="461" spans="1:7" s="307" customFormat="1" ht="38.25">
      <c r="A461" s="354"/>
      <c r="B461" s="368"/>
      <c r="C461" s="373"/>
      <c r="D461" s="370" t="s">
        <v>787</v>
      </c>
      <c r="E461" s="371" t="s">
        <v>788</v>
      </c>
      <c r="F461" s="372">
        <f>F462</f>
        <v>200</v>
      </c>
      <c r="G461" s="372"/>
    </row>
    <row r="462" spans="1:7" s="307" customFormat="1">
      <c r="A462" s="354"/>
      <c r="B462" s="368"/>
      <c r="C462" s="373"/>
      <c r="D462" s="370" t="s">
        <v>789</v>
      </c>
      <c r="E462" s="371" t="s">
        <v>790</v>
      </c>
      <c r="F462" s="372">
        <v>200</v>
      </c>
      <c r="G462" s="372"/>
    </row>
    <row r="463" spans="1:7" s="307" customFormat="1">
      <c r="A463" s="354"/>
      <c r="B463" s="368" t="s">
        <v>949</v>
      </c>
      <c r="C463" s="368"/>
      <c r="D463" s="368"/>
      <c r="E463" s="270" t="s">
        <v>950</v>
      </c>
      <c r="F463" s="369">
        <f>F464+F470+F481</f>
        <v>6387.5</v>
      </c>
      <c r="G463" s="369">
        <f>G464+G470+G481</f>
        <v>6392.7</v>
      </c>
    </row>
    <row r="464" spans="1:7" s="307" customFormat="1">
      <c r="A464" s="354"/>
      <c r="B464" s="368"/>
      <c r="C464" s="368" t="s">
        <v>783</v>
      </c>
      <c r="D464" s="368"/>
      <c r="E464" s="354" t="s">
        <v>784</v>
      </c>
      <c r="F464" s="369">
        <f>F465</f>
        <v>3142.7</v>
      </c>
      <c r="G464" s="369">
        <f>G465</f>
        <v>3142.7</v>
      </c>
    </row>
    <row r="465" spans="1:7" s="307" customFormat="1">
      <c r="A465" s="354"/>
      <c r="B465" s="368"/>
      <c r="C465" s="368" t="s">
        <v>1018</v>
      </c>
      <c r="D465" s="368"/>
      <c r="E465" s="354" t="s">
        <v>1019</v>
      </c>
      <c r="F465" s="369">
        <f>F466+F468</f>
        <v>3142.7</v>
      </c>
      <c r="G465" s="369">
        <f>G466+G468</f>
        <v>3142.7</v>
      </c>
    </row>
    <row r="466" spans="1:7" s="307" customFormat="1" ht="38.25">
      <c r="A466" s="354"/>
      <c r="B466" s="368"/>
      <c r="C466" s="368"/>
      <c r="D466" s="370" t="s">
        <v>787</v>
      </c>
      <c r="E466" s="371" t="s">
        <v>788</v>
      </c>
      <c r="F466" s="372">
        <f>F467</f>
        <v>2343.1999999999998</v>
      </c>
      <c r="G466" s="372">
        <f>G467</f>
        <v>2343.1999999999998</v>
      </c>
    </row>
    <row r="467" spans="1:7" s="307" customFormat="1">
      <c r="A467" s="354"/>
      <c r="B467" s="368"/>
      <c r="C467" s="368"/>
      <c r="D467" s="370" t="s">
        <v>789</v>
      </c>
      <c r="E467" s="371" t="s">
        <v>790</v>
      </c>
      <c r="F467" s="372">
        <v>2343.1999999999998</v>
      </c>
      <c r="G467" s="372">
        <v>2343.1999999999998</v>
      </c>
    </row>
    <row r="468" spans="1:7" s="307" customFormat="1">
      <c r="A468" s="354"/>
      <c r="B468" s="368"/>
      <c r="C468" s="368"/>
      <c r="D468" s="370" t="s">
        <v>791</v>
      </c>
      <c r="E468" s="371" t="s">
        <v>792</v>
      </c>
      <c r="F468" s="372">
        <f>F469</f>
        <v>799.5</v>
      </c>
      <c r="G468" s="372">
        <f>G469</f>
        <v>799.5</v>
      </c>
    </row>
    <row r="469" spans="1:7" s="307" customFormat="1" ht="13.5" customHeight="1">
      <c r="A469" s="354"/>
      <c r="B469" s="368"/>
      <c r="C469" s="368"/>
      <c r="D469" s="370" t="s">
        <v>793</v>
      </c>
      <c r="E469" s="371" t="s">
        <v>794</v>
      </c>
      <c r="F469" s="372">
        <v>799.5</v>
      </c>
      <c r="G469" s="372">
        <v>799.5</v>
      </c>
    </row>
    <row r="470" spans="1:7" s="307" customFormat="1" ht="25.5">
      <c r="A470" s="354"/>
      <c r="B470" s="368"/>
      <c r="C470" s="368" t="s">
        <v>951</v>
      </c>
      <c r="D470" s="368"/>
      <c r="E470" s="354" t="s">
        <v>952</v>
      </c>
      <c r="F470" s="369">
        <f>F471</f>
        <v>2997</v>
      </c>
      <c r="G470" s="369">
        <f>G471</f>
        <v>2997</v>
      </c>
    </row>
    <row r="471" spans="1:7" s="307" customFormat="1">
      <c r="A471" s="354"/>
      <c r="B471" s="368"/>
      <c r="C471" s="368" t="s">
        <v>953</v>
      </c>
      <c r="D471" s="368"/>
      <c r="E471" s="354" t="s">
        <v>954</v>
      </c>
      <c r="F471" s="369">
        <f>F475+F472+F478</f>
        <v>2997</v>
      </c>
      <c r="G471" s="369">
        <f>G475+G472+G478</f>
        <v>2997</v>
      </c>
    </row>
    <row r="472" spans="1:7" s="307" customFormat="1" ht="25.5">
      <c r="A472" s="354"/>
      <c r="B472" s="368"/>
      <c r="C472" s="368" t="s">
        <v>990</v>
      </c>
      <c r="D472" s="370"/>
      <c r="E472" s="371" t="s">
        <v>991</v>
      </c>
      <c r="F472" s="369">
        <f>F473</f>
        <v>83</v>
      </c>
      <c r="G472" s="369">
        <f>G473</f>
        <v>83</v>
      </c>
    </row>
    <row r="473" spans="1:7" s="307" customFormat="1">
      <c r="A473" s="354"/>
      <c r="B473" s="368"/>
      <c r="C473" s="368"/>
      <c r="D473" s="370" t="s">
        <v>795</v>
      </c>
      <c r="E473" s="371" t="s">
        <v>796</v>
      </c>
      <c r="F473" s="369">
        <f>F474</f>
        <v>83</v>
      </c>
      <c r="G473" s="369">
        <f>G474</f>
        <v>83</v>
      </c>
    </row>
    <row r="474" spans="1:7" s="307" customFormat="1">
      <c r="A474" s="354"/>
      <c r="B474" s="368"/>
      <c r="C474" s="368"/>
      <c r="D474" s="370" t="s">
        <v>992</v>
      </c>
      <c r="E474" s="371" t="s">
        <v>993</v>
      </c>
      <c r="F474" s="369">
        <v>83</v>
      </c>
      <c r="G474" s="369">
        <v>83</v>
      </c>
    </row>
    <row r="475" spans="1:7" s="307" customFormat="1" ht="25.5">
      <c r="A475" s="354"/>
      <c r="B475" s="368"/>
      <c r="C475" s="368" t="s">
        <v>1020</v>
      </c>
      <c r="D475" s="368"/>
      <c r="E475" s="354" t="s">
        <v>1021</v>
      </c>
      <c r="F475" s="369">
        <f>F476</f>
        <v>2898</v>
      </c>
      <c r="G475" s="369">
        <f>G476</f>
        <v>2898</v>
      </c>
    </row>
    <row r="476" spans="1:7" s="307" customFormat="1">
      <c r="A476" s="354"/>
      <c r="B476" s="368"/>
      <c r="C476" s="368"/>
      <c r="D476" s="370" t="s">
        <v>791</v>
      </c>
      <c r="E476" s="371" t="s">
        <v>792</v>
      </c>
      <c r="F476" s="369">
        <f>F477</f>
        <v>2898</v>
      </c>
      <c r="G476" s="369">
        <f>G477</f>
        <v>2898</v>
      </c>
    </row>
    <row r="477" spans="1:7" s="307" customFormat="1" ht="12.75" customHeight="1">
      <c r="A477" s="354"/>
      <c r="B477" s="368"/>
      <c r="C477" s="368"/>
      <c r="D477" s="370" t="s">
        <v>793</v>
      </c>
      <c r="E477" s="371" t="s">
        <v>794</v>
      </c>
      <c r="F477" s="369">
        <f>1922.2+975.8</f>
        <v>2898</v>
      </c>
      <c r="G477" s="369">
        <f>1922.2+975.8</f>
        <v>2898</v>
      </c>
    </row>
    <row r="478" spans="1:7" s="307" customFormat="1">
      <c r="A478" s="354"/>
      <c r="B478" s="368"/>
      <c r="C478" s="368" t="s">
        <v>1022</v>
      </c>
      <c r="D478" s="370"/>
      <c r="E478" s="371" t="s">
        <v>1023</v>
      </c>
      <c r="F478" s="369">
        <f>F479</f>
        <v>16</v>
      </c>
      <c r="G478" s="369">
        <f>G479</f>
        <v>16</v>
      </c>
    </row>
    <row r="479" spans="1:7" s="307" customFormat="1">
      <c r="A479" s="354"/>
      <c r="B479" s="368"/>
      <c r="C479" s="368"/>
      <c r="D479" s="370" t="s">
        <v>795</v>
      </c>
      <c r="E479" s="371" t="s">
        <v>796</v>
      </c>
      <c r="F479" s="369">
        <f>F480</f>
        <v>16</v>
      </c>
      <c r="G479" s="369">
        <f>G480</f>
        <v>16</v>
      </c>
    </row>
    <row r="480" spans="1:7" s="307" customFormat="1" ht="25.5">
      <c r="A480" s="354"/>
      <c r="B480" s="368"/>
      <c r="C480" s="368"/>
      <c r="D480" s="370" t="s">
        <v>797</v>
      </c>
      <c r="E480" s="371" t="s">
        <v>798</v>
      </c>
      <c r="F480" s="369">
        <v>16</v>
      </c>
      <c r="G480" s="369">
        <v>16</v>
      </c>
    </row>
    <row r="481" spans="1:7" s="307" customFormat="1">
      <c r="A481" s="354"/>
      <c r="B481" s="368"/>
      <c r="C481" s="368" t="s">
        <v>387</v>
      </c>
      <c r="D481" s="368"/>
      <c r="E481" s="354" t="s">
        <v>386</v>
      </c>
      <c r="F481" s="369">
        <f t="shared" ref="F481:G484" si="36">F482</f>
        <v>247.8</v>
      </c>
      <c r="G481" s="369">
        <f t="shared" si="36"/>
        <v>253</v>
      </c>
    </row>
    <row r="482" spans="1:7" s="307" customFormat="1" ht="25.5">
      <c r="A482" s="354"/>
      <c r="B482" s="368"/>
      <c r="C482" s="368" t="s">
        <v>773</v>
      </c>
      <c r="D482" s="368"/>
      <c r="E482" s="354" t="s">
        <v>774</v>
      </c>
      <c r="F482" s="369">
        <f t="shared" si="36"/>
        <v>247.8</v>
      </c>
      <c r="G482" s="369">
        <f t="shared" si="36"/>
        <v>253</v>
      </c>
    </row>
    <row r="483" spans="1:7" s="307" customFormat="1" ht="25.5">
      <c r="A483" s="354"/>
      <c r="B483" s="368"/>
      <c r="C483" s="368" t="s">
        <v>1024</v>
      </c>
      <c r="D483" s="368"/>
      <c r="E483" s="354" t="s">
        <v>1025</v>
      </c>
      <c r="F483" s="369">
        <f t="shared" si="36"/>
        <v>247.8</v>
      </c>
      <c r="G483" s="369">
        <f t="shared" si="36"/>
        <v>253</v>
      </c>
    </row>
    <row r="484" spans="1:7" s="307" customFormat="1">
      <c r="A484" s="354"/>
      <c r="B484" s="368"/>
      <c r="C484" s="368"/>
      <c r="D484" s="370" t="s">
        <v>791</v>
      </c>
      <c r="E484" s="371" t="s">
        <v>792</v>
      </c>
      <c r="F484" s="369">
        <f t="shared" si="36"/>
        <v>247.8</v>
      </c>
      <c r="G484" s="369">
        <f t="shared" si="36"/>
        <v>253</v>
      </c>
    </row>
    <row r="485" spans="1:7" s="307" customFormat="1" ht="12.75" customHeight="1">
      <c r="A485" s="354"/>
      <c r="B485" s="368"/>
      <c r="C485" s="368"/>
      <c r="D485" s="370" t="s">
        <v>793</v>
      </c>
      <c r="E485" s="371" t="s">
        <v>794</v>
      </c>
      <c r="F485" s="369">
        <v>247.8</v>
      </c>
      <c r="G485" s="369">
        <v>253</v>
      </c>
    </row>
    <row r="486" spans="1:7" s="307" customFormat="1" ht="25.5">
      <c r="A486" s="354"/>
      <c r="B486" s="368" t="s">
        <v>986</v>
      </c>
      <c r="C486" s="368"/>
      <c r="D486" s="368"/>
      <c r="E486" s="354" t="s">
        <v>987</v>
      </c>
      <c r="F486" s="369">
        <f>F487+F496</f>
        <v>5822</v>
      </c>
      <c r="G486" s="369">
        <f>G487+G496</f>
        <v>5833.4000000000005</v>
      </c>
    </row>
    <row r="487" spans="1:7" s="307" customFormat="1" ht="38.25">
      <c r="A487" s="354"/>
      <c r="B487" s="368" t="s">
        <v>1026</v>
      </c>
      <c r="C487" s="368"/>
      <c r="D487" s="368"/>
      <c r="E487" s="270" t="s">
        <v>1027</v>
      </c>
      <c r="F487" s="369">
        <f>F488</f>
        <v>5687</v>
      </c>
      <c r="G487" s="369">
        <f>G488</f>
        <v>5698.4000000000005</v>
      </c>
    </row>
    <row r="488" spans="1:7" s="307" customFormat="1">
      <c r="A488" s="354"/>
      <c r="B488" s="368"/>
      <c r="C488" s="368" t="s">
        <v>1028</v>
      </c>
      <c r="D488" s="368"/>
      <c r="E488" s="354" t="s">
        <v>1029</v>
      </c>
      <c r="F488" s="369">
        <f>F489</f>
        <v>5687</v>
      </c>
      <c r="G488" s="369">
        <f>G489</f>
        <v>5698.4000000000005</v>
      </c>
    </row>
    <row r="489" spans="1:7" s="307" customFormat="1" ht="25.5">
      <c r="A489" s="354"/>
      <c r="B489" s="368"/>
      <c r="C489" s="368" t="s">
        <v>1030</v>
      </c>
      <c r="D489" s="368"/>
      <c r="E489" s="354" t="s">
        <v>1031</v>
      </c>
      <c r="F489" s="369">
        <f>F490+F492+F494</f>
        <v>5687</v>
      </c>
      <c r="G489" s="369">
        <f>G490+G492+G494</f>
        <v>5698.4000000000005</v>
      </c>
    </row>
    <row r="490" spans="1:7" s="307" customFormat="1" ht="38.25">
      <c r="A490" s="354"/>
      <c r="B490" s="368"/>
      <c r="C490" s="368"/>
      <c r="D490" s="370" t="s">
        <v>787</v>
      </c>
      <c r="E490" s="371" t="s">
        <v>788</v>
      </c>
      <c r="F490" s="369">
        <f>F491</f>
        <v>5207.259</v>
      </c>
      <c r="G490" s="369">
        <f>G491</f>
        <v>5207.259</v>
      </c>
    </row>
    <row r="491" spans="1:7" s="307" customFormat="1">
      <c r="A491" s="354"/>
      <c r="B491" s="368"/>
      <c r="C491" s="368"/>
      <c r="D491" s="370" t="s">
        <v>1032</v>
      </c>
      <c r="E491" s="371" t="s">
        <v>1033</v>
      </c>
      <c r="F491" s="369">
        <v>5207.259</v>
      </c>
      <c r="G491" s="369">
        <v>5207.259</v>
      </c>
    </row>
    <row r="492" spans="1:7" s="307" customFormat="1">
      <c r="A492" s="354"/>
      <c r="B492" s="368"/>
      <c r="C492" s="368"/>
      <c r="D492" s="370" t="s">
        <v>791</v>
      </c>
      <c r="E492" s="371" t="s">
        <v>792</v>
      </c>
      <c r="F492" s="369">
        <f>F493</f>
        <v>457.34300000000002</v>
      </c>
      <c r="G492" s="369">
        <f>G493</f>
        <v>468.74299999999999</v>
      </c>
    </row>
    <row r="493" spans="1:7" s="307" customFormat="1" ht="12.75" customHeight="1">
      <c r="A493" s="354"/>
      <c r="B493" s="368"/>
      <c r="C493" s="368"/>
      <c r="D493" s="370" t="s">
        <v>793</v>
      </c>
      <c r="E493" s="371" t="s">
        <v>794</v>
      </c>
      <c r="F493" s="369">
        <v>457.34300000000002</v>
      </c>
      <c r="G493" s="369">
        <v>468.74299999999999</v>
      </c>
    </row>
    <row r="494" spans="1:7" s="307" customFormat="1">
      <c r="A494" s="354"/>
      <c r="B494" s="368"/>
      <c r="C494" s="368"/>
      <c r="D494" s="370" t="s">
        <v>795</v>
      </c>
      <c r="E494" s="371" t="s">
        <v>796</v>
      </c>
      <c r="F494" s="369">
        <f>F495</f>
        <v>22.398</v>
      </c>
      <c r="G494" s="369">
        <f>G495</f>
        <v>22.398</v>
      </c>
    </row>
    <row r="495" spans="1:7" s="307" customFormat="1" ht="25.5">
      <c r="A495" s="354"/>
      <c r="B495" s="368"/>
      <c r="C495" s="368"/>
      <c r="D495" s="370" t="s">
        <v>797</v>
      </c>
      <c r="E495" s="371" t="s">
        <v>798</v>
      </c>
      <c r="F495" s="369">
        <v>22.398</v>
      </c>
      <c r="G495" s="369">
        <v>22.398</v>
      </c>
    </row>
    <row r="496" spans="1:7" s="307" customFormat="1" ht="25.5">
      <c r="A496" s="354"/>
      <c r="B496" s="373" t="s">
        <v>1034</v>
      </c>
      <c r="C496" s="373"/>
      <c r="D496" s="389"/>
      <c r="E496" s="390" t="s">
        <v>1035</v>
      </c>
      <c r="F496" s="382">
        <f t="shared" ref="F496:G499" si="37">F497</f>
        <v>135</v>
      </c>
      <c r="G496" s="382">
        <f t="shared" si="37"/>
        <v>135</v>
      </c>
    </row>
    <row r="497" spans="1:7" s="307" customFormat="1">
      <c r="A497" s="354"/>
      <c r="B497" s="373"/>
      <c r="C497" s="373" t="s">
        <v>401</v>
      </c>
      <c r="D497" s="368"/>
      <c r="E497" s="354" t="s">
        <v>400</v>
      </c>
      <c r="F497" s="382">
        <f t="shared" si="37"/>
        <v>135</v>
      </c>
      <c r="G497" s="382">
        <f t="shared" si="37"/>
        <v>135</v>
      </c>
    </row>
    <row r="498" spans="1:7" s="307" customFormat="1" ht="25.5">
      <c r="A498" s="354"/>
      <c r="B498" s="373"/>
      <c r="C498" s="373" t="s">
        <v>845</v>
      </c>
      <c r="D498" s="373"/>
      <c r="E498" s="374" t="s">
        <v>709</v>
      </c>
      <c r="F498" s="382">
        <f t="shared" si="37"/>
        <v>135</v>
      </c>
      <c r="G498" s="382">
        <f t="shared" si="37"/>
        <v>135</v>
      </c>
    </row>
    <row r="499" spans="1:7" s="307" customFormat="1">
      <c r="A499" s="354"/>
      <c r="B499" s="373"/>
      <c r="C499" s="373"/>
      <c r="D499" s="370" t="s">
        <v>791</v>
      </c>
      <c r="E499" s="371" t="s">
        <v>792</v>
      </c>
      <c r="F499" s="382">
        <f t="shared" si="37"/>
        <v>135</v>
      </c>
      <c r="G499" s="382">
        <f t="shared" si="37"/>
        <v>135</v>
      </c>
    </row>
    <row r="500" spans="1:7" s="307" customFormat="1" ht="12.75" customHeight="1">
      <c r="A500" s="354"/>
      <c r="B500" s="373"/>
      <c r="C500" s="373"/>
      <c r="D500" s="370" t="s">
        <v>793</v>
      </c>
      <c r="E500" s="371" t="s">
        <v>794</v>
      </c>
      <c r="F500" s="382">
        <v>135</v>
      </c>
      <c r="G500" s="382">
        <v>135</v>
      </c>
    </row>
    <row r="501" spans="1:7" s="307" customFormat="1">
      <c r="A501" s="354"/>
      <c r="B501" s="373" t="s">
        <v>957</v>
      </c>
      <c r="C501" s="373"/>
      <c r="D501" s="373"/>
      <c r="E501" s="374" t="s">
        <v>958</v>
      </c>
      <c r="F501" s="382">
        <f>F502+F511+F521</f>
        <v>184091.1</v>
      </c>
      <c r="G501" s="382">
        <f>G502+G511+G521</f>
        <v>34329</v>
      </c>
    </row>
    <row r="502" spans="1:7" s="307" customFormat="1">
      <c r="A502" s="354"/>
      <c r="B502" s="368" t="s">
        <v>1036</v>
      </c>
      <c r="C502" s="368"/>
      <c r="D502" s="368"/>
      <c r="E502" s="270" t="s">
        <v>1037</v>
      </c>
      <c r="F502" s="369">
        <f>F503</f>
        <v>5798.4000000000005</v>
      </c>
      <c r="G502" s="369">
        <f>G503</f>
        <v>5806</v>
      </c>
    </row>
    <row r="503" spans="1:7" s="307" customFormat="1" ht="25.5">
      <c r="A503" s="354"/>
      <c r="B503" s="368"/>
      <c r="C503" s="368" t="s">
        <v>1038</v>
      </c>
      <c r="D503" s="368"/>
      <c r="E503" s="354" t="s">
        <v>1039</v>
      </c>
      <c r="F503" s="369">
        <f>F504</f>
        <v>5798.4000000000005</v>
      </c>
      <c r="G503" s="369">
        <f>G504</f>
        <v>5806</v>
      </c>
    </row>
    <row r="504" spans="1:7" s="307" customFormat="1">
      <c r="A504" s="354"/>
      <c r="B504" s="368"/>
      <c r="C504" s="368" t="s">
        <v>1040</v>
      </c>
      <c r="D504" s="368"/>
      <c r="E504" s="354" t="s">
        <v>1041</v>
      </c>
      <c r="F504" s="369">
        <f>F505+F507+F509</f>
        <v>5798.4000000000005</v>
      </c>
      <c r="G504" s="369">
        <f>G505+G507+G509</f>
        <v>5806</v>
      </c>
    </row>
    <row r="505" spans="1:7" s="307" customFormat="1" ht="38.25">
      <c r="A505" s="354"/>
      <c r="B505" s="368"/>
      <c r="C505" s="368"/>
      <c r="D505" s="370" t="s">
        <v>787</v>
      </c>
      <c r="E505" s="371" t="s">
        <v>788</v>
      </c>
      <c r="F505" s="369">
        <f>F506</f>
        <v>5306.8</v>
      </c>
      <c r="G505" s="369">
        <f>G506</f>
        <v>5306.8</v>
      </c>
    </row>
    <row r="506" spans="1:7" s="307" customFormat="1">
      <c r="A506" s="354"/>
      <c r="B506" s="368"/>
      <c r="C506" s="368"/>
      <c r="D506" s="370" t="s">
        <v>1032</v>
      </c>
      <c r="E506" s="371" t="s">
        <v>1033</v>
      </c>
      <c r="F506" s="369">
        <v>5306.8</v>
      </c>
      <c r="G506" s="369">
        <v>5306.8</v>
      </c>
    </row>
    <row r="507" spans="1:7" s="307" customFormat="1">
      <c r="A507" s="354"/>
      <c r="B507" s="368"/>
      <c r="C507" s="368"/>
      <c r="D507" s="370" t="s">
        <v>791</v>
      </c>
      <c r="E507" s="371" t="s">
        <v>792</v>
      </c>
      <c r="F507" s="369">
        <f>F508</f>
        <v>424.8</v>
      </c>
      <c r="G507" s="369">
        <f>G508</f>
        <v>432.4</v>
      </c>
    </row>
    <row r="508" spans="1:7" s="307" customFormat="1" ht="12.75" customHeight="1">
      <c r="A508" s="354"/>
      <c r="B508" s="368"/>
      <c r="C508" s="368"/>
      <c r="D508" s="370" t="s">
        <v>793</v>
      </c>
      <c r="E508" s="371" t="s">
        <v>794</v>
      </c>
      <c r="F508" s="369">
        <v>424.8</v>
      </c>
      <c r="G508" s="369">
        <v>432.4</v>
      </c>
    </row>
    <row r="509" spans="1:7" s="307" customFormat="1">
      <c r="A509" s="354"/>
      <c r="B509" s="368"/>
      <c r="C509" s="368"/>
      <c r="D509" s="370" t="s">
        <v>795</v>
      </c>
      <c r="E509" s="371" t="s">
        <v>796</v>
      </c>
      <c r="F509" s="369">
        <f>F510</f>
        <v>66.8</v>
      </c>
      <c r="G509" s="369">
        <f>G510</f>
        <v>66.8</v>
      </c>
    </row>
    <row r="510" spans="1:7" s="307" customFormat="1" ht="25.5">
      <c r="A510" s="354"/>
      <c r="B510" s="368"/>
      <c r="C510" s="368"/>
      <c r="D510" s="370" t="s">
        <v>797</v>
      </c>
      <c r="E510" s="371" t="s">
        <v>798</v>
      </c>
      <c r="F510" s="369">
        <v>66.8</v>
      </c>
      <c r="G510" s="369">
        <v>66.8</v>
      </c>
    </row>
    <row r="511" spans="1:7" s="307" customFormat="1">
      <c r="A511" s="354"/>
      <c r="B511" s="368" t="s">
        <v>1042</v>
      </c>
      <c r="C511" s="368"/>
      <c r="D511" s="370"/>
      <c r="E511" s="280" t="s">
        <v>1043</v>
      </c>
      <c r="F511" s="369">
        <f>F512+F517</f>
        <v>177346.7</v>
      </c>
      <c r="G511" s="369">
        <f>G512+G517</f>
        <v>28523</v>
      </c>
    </row>
    <row r="512" spans="1:7" s="307" customFormat="1">
      <c r="A512" s="354"/>
      <c r="B512" s="368"/>
      <c r="C512" s="368" t="s">
        <v>387</v>
      </c>
      <c r="D512" s="368"/>
      <c r="E512" s="354" t="s">
        <v>386</v>
      </c>
      <c r="F512" s="369">
        <f>F513</f>
        <v>111808.1</v>
      </c>
      <c r="G512" s="369"/>
    </row>
    <row r="513" spans="1:7" s="307" customFormat="1" ht="38.25">
      <c r="A513" s="354"/>
      <c r="B513" s="368"/>
      <c r="C513" s="368" t="s">
        <v>385</v>
      </c>
      <c r="D513" s="368"/>
      <c r="E513" s="354" t="s">
        <v>384</v>
      </c>
      <c r="F513" s="369">
        <f>F514</f>
        <v>111808.1</v>
      </c>
      <c r="G513" s="369"/>
    </row>
    <row r="514" spans="1:7" s="307" customFormat="1">
      <c r="A514" s="354"/>
      <c r="B514" s="368"/>
      <c r="C514" s="368" t="s">
        <v>865</v>
      </c>
      <c r="D514" s="368"/>
      <c r="E514" s="354" t="s">
        <v>866</v>
      </c>
      <c r="F514" s="369">
        <f>F515</f>
        <v>111808.1</v>
      </c>
      <c r="G514" s="369"/>
    </row>
    <row r="515" spans="1:7" s="307" customFormat="1">
      <c r="A515" s="354"/>
      <c r="B515" s="368"/>
      <c r="C515" s="368"/>
      <c r="D515" s="370" t="s">
        <v>791</v>
      </c>
      <c r="E515" s="371" t="s">
        <v>792</v>
      </c>
      <c r="F515" s="369">
        <f>F516</f>
        <v>111808.1</v>
      </c>
      <c r="G515" s="369"/>
    </row>
    <row r="516" spans="1:7" s="307" customFormat="1" ht="12.75" customHeight="1">
      <c r="A516" s="354"/>
      <c r="B516" s="368"/>
      <c r="C516" s="368"/>
      <c r="D516" s="370" t="s">
        <v>793</v>
      </c>
      <c r="E516" s="371" t="s">
        <v>794</v>
      </c>
      <c r="F516" s="369">
        <v>111808.1</v>
      </c>
      <c r="G516" s="369"/>
    </row>
    <row r="517" spans="1:7" s="307" customFormat="1">
      <c r="A517" s="354"/>
      <c r="B517" s="368"/>
      <c r="C517" s="373" t="s">
        <v>401</v>
      </c>
      <c r="D517" s="373"/>
      <c r="E517" s="374" t="s">
        <v>400</v>
      </c>
      <c r="F517" s="369">
        <f t="shared" ref="F517:G519" si="38">F518</f>
        <v>65538.600000000006</v>
      </c>
      <c r="G517" s="369">
        <f t="shared" si="38"/>
        <v>28523</v>
      </c>
    </row>
    <row r="518" spans="1:7" s="307" customFormat="1" ht="38.25">
      <c r="A518" s="354"/>
      <c r="B518" s="368"/>
      <c r="C518" s="368" t="s">
        <v>1046</v>
      </c>
      <c r="D518" s="370"/>
      <c r="E518" s="371" t="s">
        <v>1047</v>
      </c>
      <c r="F518" s="369">
        <f t="shared" si="38"/>
        <v>65538.600000000006</v>
      </c>
      <c r="G518" s="369">
        <f t="shared" si="38"/>
        <v>28523</v>
      </c>
    </row>
    <row r="519" spans="1:7" s="307" customFormat="1">
      <c r="A519" s="354"/>
      <c r="B519" s="368"/>
      <c r="C519" s="368"/>
      <c r="D519" s="370" t="s">
        <v>791</v>
      </c>
      <c r="E519" s="371" t="s">
        <v>792</v>
      </c>
      <c r="F519" s="369">
        <f t="shared" si="38"/>
        <v>65538.600000000006</v>
      </c>
      <c r="G519" s="369">
        <f t="shared" si="38"/>
        <v>28523</v>
      </c>
    </row>
    <row r="520" spans="1:7" s="307" customFormat="1" ht="12.75" customHeight="1">
      <c r="A520" s="354"/>
      <c r="B520" s="368"/>
      <c r="C520" s="368"/>
      <c r="D520" s="370" t="s">
        <v>793</v>
      </c>
      <c r="E520" s="371" t="s">
        <v>794</v>
      </c>
      <c r="F520" s="369">
        <f>69365.6-3827</f>
        <v>65538.600000000006</v>
      </c>
      <c r="G520" s="369">
        <f>36891.9-8368.9</f>
        <v>28523</v>
      </c>
    </row>
    <row r="521" spans="1:7" s="307" customFormat="1">
      <c r="A521" s="354"/>
      <c r="B521" s="368" t="s">
        <v>959</v>
      </c>
      <c r="C521" s="368"/>
      <c r="D521" s="370"/>
      <c r="E521" s="280" t="s">
        <v>960</v>
      </c>
      <c r="F521" s="369">
        <f>F522</f>
        <v>946</v>
      </c>
      <c r="G521" s="369"/>
    </row>
    <row r="522" spans="1:7" s="307" customFormat="1">
      <c r="A522" s="354"/>
      <c r="B522" s="368"/>
      <c r="C522" s="373" t="s">
        <v>401</v>
      </c>
      <c r="D522" s="373"/>
      <c r="E522" s="374" t="s">
        <v>400</v>
      </c>
      <c r="F522" s="369">
        <f>F523+F528</f>
        <v>946</v>
      </c>
      <c r="G522" s="369"/>
    </row>
    <row r="523" spans="1:7" s="307" customFormat="1" ht="25.5">
      <c r="A523" s="354"/>
      <c r="B523" s="368"/>
      <c r="C523" s="373" t="s">
        <v>1048</v>
      </c>
      <c r="D523" s="373"/>
      <c r="E523" s="374" t="s">
        <v>1049</v>
      </c>
      <c r="F523" s="369">
        <f>F524+F526</f>
        <v>846</v>
      </c>
      <c r="G523" s="369"/>
    </row>
    <row r="524" spans="1:7" s="307" customFormat="1">
      <c r="A524" s="354"/>
      <c r="B524" s="368"/>
      <c r="C524" s="373"/>
      <c r="D524" s="370" t="s">
        <v>791</v>
      </c>
      <c r="E524" s="371" t="s">
        <v>792</v>
      </c>
      <c r="F524" s="369">
        <f>F525</f>
        <v>271</v>
      </c>
      <c r="G524" s="369"/>
    </row>
    <row r="525" spans="1:7" s="307" customFormat="1" ht="13.5" customHeight="1">
      <c r="A525" s="354"/>
      <c r="B525" s="368"/>
      <c r="C525" s="373"/>
      <c r="D525" s="370" t="s">
        <v>793</v>
      </c>
      <c r="E525" s="371" t="s">
        <v>794</v>
      </c>
      <c r="F525" s="369">
        <f>40+76+20+30+25+30+50+75-75</f>
        <v>271</v>
      </c>
      <c r="G525" s="369"/>
    </row>
    <row r="526" spans="1:7" s="307" customFormat="1">
      <c r="A526" s="354"/>
      <c r="B526" s="368"/>
      <c r="C526" s="373"/>
      <c r="D526" s="370" t="s">
        <v>795</v>
      </c>
      <c r="E526" s="371" t="s">
        <v>796</v>
      </c>
      <c r="F526" s="369">
        <f>F527</f>
        <v>575</v>
      </c>
      <c r="G526" s="369"/>
    </row>
    <row r="527" spans="1:7" s="307" customFormat="1" ht="38.25">
      <c r="A527" s="354"/>
      <c r="B527" s="368"/>
      <c r="C527" s="373"/>
      <c r="D527" s="397" t="s">
        <v>882</v>
      </c>
      <c r="E527" s="398" t="s">
        <v>1050</v>
      </c>
      <c r="F527" s="369">
        <f>200+200+100+75</f>
        <v>575</v>
      </c>
      <c r="G527" s="369"/>
    </row>
    <row r="528" spans="1:7" s="307" customFormat="1" ht="25.5">
      <c r="A528" s="354"/>
      <c r="B528" s="368"/>
      <c r="C528" s="368" t="s">
        <v>1051</v>
      </c>
      <c r="D528" s="370"/>
      <c r="E528" s="371" t="s">
        <v>688</v>
      </c>
      <c r="F528" s="369">
        <f>F529</f>
        <v>100</v>
      </c>
      <c r="G528" s="369"/>
    </row>
    <row r="529" spans="1:7" s="307" customFormat="1">
      <c r="A529" s="354"/>
      <c r="B529" s="368"/>
      <c r="C529" s="368"/>
      <c r="D529" s="370" t="s">
        <v>791</v>
      </c>
      <c r="E529" s="371" t="s">
        <v>792</v>
      </c>
      <c r="F529" s="369">
        <f>F530</f>
        <v>100</v>
      </c>
      <c r="G529" s="369"/>
    </row>
    <row r="530" spans="1:7" s="307" customFormat="1" ht="12.75" customHeight="1">
      <c r="A530" s="354"/>
      <c r="B530" s="368"/>
      <c r="C530" s="368"/>
      <c r="D530" s="370" t="s">
        <v>793</v>
      </c>
      <c r="E530" s="371" t="s">
        <v>794</v>
      </c>
      <c r="F530" s="369">
        <v>100</v>
      </c>
      <c r="G530" s="369"/>
    </row>
    <row r="531" spans="1:7" s="307" customFormat="1">
      <c r="A531" s="354"/>
      <c r="B531" s="368" t="s">
        <v>407</v>
      </c>
      <c r="C531" s="368"/>
      <c r="D531" s="368"/>
      <c r="E531" s="354" t="s">
        <v>406</v>
      </c>
      <c r="F531" s="369">
        <f>F532+F543</f>
        <v>2000</v>
      </c>
      <c r="G531" s="369"/>
    </row>
    <row r="532" spans="1:7" s="307" customFormat="1">
      <c r="A532" s="354"/>
      <c r="B532" s="368" t="s">
        <v>405</v>
      </c>
      <c r="C532" s="368"/>
      <c r="D532" s="368"/>
      <c r="E532" s="270" t="s">
        <v>404</v>
      </c>
      <c r="F532" s="369">
        <f>F538+F533</f>
        <v>1000</v>
      </c>
      <c r="G532" s="369"/>
    </row>
    <row r="533" spans="1:7" s="307" customFormat="1" ht="25.5">
      <c r="A533" s="354"/>
      <c r="B533" s="368"/>
      <c r="C533" s="368" t="s">
        <v>392</v>
      </c>
      <c r="D533" s="368"/>
      <c r="E533" s="354" t="s">
        <v>391</v>
      </c>
      <c r="F533" s="369">
        <f>F534</f>
        <v>250</v>
      </c>
      <c r="G533" s="369"/>
    </row>
    <row r="534" spans="1:7" s="307" customFormat="1">
      <c r="A534" s="354"/>
      <c r="B534" s="368"/>
      <c r="C534" s="368" t="s">
        <v>390</v>
      </c>
      <c r="D534" s="368"/>
      <c r="E534" s="354" t="s">
        <v>389</v>
      </c>
      <c r="F534" s="369">
        <f>F535</f>
        <v>250</v>
      </c>
      <c r="G534" s="369"/>
    </row>
    <row r="535" spans="1:7" s="307" customFormat="1">
      <c r="A535" s="354"/>
      <c r="B535" s="368"/>
      <c r="C535" s="368" t="s">
        <v>420</v>
      </c>
      <c r="D535" s="368"/>
      <c r="E535" s="354" t="s">
        <v>426</v>
      </c>
      <c r="F535" s="369">
        <f>F536</f>
        <v>250</v>
      </c>
      <c r="G535" s="369"/>
    </row>
    <row r="536" spans="1:7" s="307" customFormat="1">
      <c r="A536" s="354"/>
      <c r="B536" s="368"/>
      <c r="C536" s="368"/>
      <c r="D536" s="368" t="s">
        <v>368</v>
      </c>
      <c r="E536" s="354" t="s">
        <v>367</v>
      </c>
      <c r="F536" s="369">
        <f>F537</f>
        <v>250</v>
      </c>
      <c r="G536" s="369"/>
    </row>
    <row r="537" spans="1:7" s="307" customFormat="1" ht="25.5">
      <c r="A537" s="354"/>
      <c r="B537" s="368"/>
      <c r="C537" s="368"/>
      <c r="D537" s="368" t="s">
        <v>381</v>
      </c>
      <c r="E537" s="354" t="s">
        <v>380</v>
      </c>
      <c r="F537" s="369">
        <v>250</v>
      </c>
      <c r="G537" s="369"/>
    </row>
    <row r="538" spans="1:7" s="307" customFormat="1">
      <c r="A538" s="354"/>
      <c r="B538" s="368"/>
      <c r="C538" s="368" t="s">
        <v>387</v>
      </c>
      <c r="D538" s="368"/>
      <c r="E538" s="354" t="s">
        <v>386</v>
      </c>
      <c r="F538" s="369">
        <f>F539</f>
        <v>750</v>
      </c>
      <c r="G538" s="369"/>
    </row>
    <row r="539" spans="1:7" s="307" customFormat="1" ht="38.25">
      <c r="A539" s="354"/>
      <c r="B539" s="368"/>
      <c r="C539" s="368" t="s">
        <v>385</v>
      </c>
      <c r="D539" s="368"/>
      <c r="E539" s="354" t="s">
        <v>384</v>
      </c>
      <c r="F539" s="369">
        <f>F540</f>
        <v>750</v>
      </c>
      <c r="G539" s="369"/>
    </row>
    <row r="540" spans="1:7" s="307" customFormat="1" ht="38.25">
      <c r="A540" s="354"/>
      <c r="B540" s="368"/>
      <c r="C540" s="368" t="s">
        <v>383</v>
      </c>
      <c r="D540" s="368"/>
      <c r="E540" s="354" t="s">
        <v>382</v>
      </c>
      <c r="F540" s="369">
        <f>F541</f>
        <v>750</v>
      </c>
      <c r="G540" s="369"/>
    </row>
    <row r="541" spans="1:7" s="307" customFormat="1">
      <c r="A541" s="354"/>
      <c r="B541" s="368"/>
      <c r="C541" s="368"/>
      <c r="D541" s="368" t="s">
        <v>368</v>
      </c>
      <c r="E541" s="354" t="s">
        <v>367</v>
      </c>
      <c r="F541" s="369">
        <f>F542</f>
        <v>750</v>
      </c>
      <c r="G541" s="369"/>
    </row>
    <row r="542" spans="1:7" s="307" customFormat="1" ht="25.5">
      <c r="A542" s="354"/>
      <c r="B542" s="368"/>
      <c r="C542" s="368"/>
      <c r="D542" s="368" t="s">
        <v>381</v>
      </c>
      <c r="E542" s="354" t="s">
        <v>380</v>
      </c>
      <c r="F542" s="369">
        <v>750</v>
      </c>
      <c r="G542" s="369"/>
    </row>
    <row r="543" spans="1:7" s="307" customFormat="1">
      <c r="A543" s="354"/>
      <c r="B543" s="368" t="s">
        <v>418</v>
      </c>
      <c r="C543" s="368"/>
      <c r="D543" s="368"/>
      <c r="E543" s="270" t="s">
        <v>417</v>
      </c>
      <c r="F543" s="369">
        <f>F549+F544</f>
        <v>1000</v>
      </c>
      <c r="G543" s="369"/>
    </row>
    <row r="544" spans="1:7" s="307" customFormat="1" ht="25.5">
      <c r="A544" s="354"/>
      <c r="B544" s="368"/>
      <c r="C544" s="368" t="s">
        <v>392</v>
      </c>
      <c r="D544" s="368"/>
      <c r="E544" s="354" t="s">
        <v>391</v>
      </c>
      <c r="F544" s="369">
        <f>F545</f>
        <v>250</v>
      </c>
      <c r="G544" s="369"/>
    </row>
    <row r="545" spans="1:7" s="307" customFormat="1">
      <c r="A545" s="354"/>
      <c r="B545" s="368"/>
      <c r="C545" s="368" t="s">
        <v>390</v>
      </c>
      <c r="D545" s="368"/>
      <c r="E545" s="354" t="s">
        <v>389</v>
      </c>
      <c r="F545" s="369">
        <f>F546</f>
        <v>250</v>
      </c>
      <c r="G545" s="369"/>
    </row>
    <row r="546" spans="1:7" s="307" customFormat="1">
      <c r="A546" s="354"/>
      <c r="B546" s="368"/>
      <c r="C546" s="368" t="s">
        <v>416</v>
      </c>
      <c r="D546" s="368"/>
      <c r="E546" s="354" t="s">
        <v>425</v>
      </c>
      <c r="F546" s="369">
        <f>F547</f>
        <v>250</v>
      </c>
      <c r="G546" s="369"/>
    </row>
    <row r="547" spans="1:7" s="307" customFormat="1">
      <c r="A547" s="354"/>
      <c r="B547" s="368"/>
      <c r="C547" s="368"/>
      <c r="D547" s="368" t="s">
        <v>368</v>
      </c>
      <c r="E547" s="354" t="s">
        <v>367</v>
      </c>
      <c r="F547" s="369">
        <f>F548</f>
        <v>250</v>
      </c>
      <c r="G547" s="369"/>
    </row>
    <row r="548" spans="1:7" s="307" customFormat="1" ht="25.5">
      <c r="A548" s="354"/>
      <c r="B548" s="368"/>
      <c r="C548" s="368"/>
      <c r="D548" s="368" t="s">
        <v>381</v>
      </c>
      <c r="E548" s="354" t="s">
        <v>380</v>
      </c>
      <c r="F548" s="369">
        <v>250</v>
      </c>
      <c r="G548" s="369"/>
    </row>
    <row r="549" spans="1:7" s="307" customFormat="1">
      <c r="A549" s="354"/>
      <c r="B549" s="368"/>
      <c r="C549" s="368" t="s">
        <v>387</v>
      </c>
      <c r="D549" s="368"/>
      <c r="E549" s="354" t="s">
        <v>386</v>
      </c>
      <c r="F549" s="369">
        <f>F550</f>
        <v>750</v>
      </c>
      <c r="G549" s="369"/>
    </row>
    <row r="550" spans="1:7" s="307" customFormat="1" ht="38.25">
      <c r="A550" s="354"/>
      <c r="B550" s="368"/>
      <c r="C550" s="368" t="s">
        <v>385</v>
      </c>
      <c r="D550" s="368"/>
      <c r="E550" s="354" t="s">
        <v>384</v>
      </c>
      <c r="F550" s="369">
        <f>F551</f>
        <v>750</v>
      </c>
      <c r="G550" s="369"/>
    </row>
    <row r="551" spans="1:7" s="307" customFormat="1" ht="38.25">
      <c r="A551" s="354"/>
      <c r="B551" s="368"/>
      <c r="C551" s="368" t="s">
        <v>383</v>
      </c>
      <c r="D551" s="368"/>
      <c r="E551" s="354" t="s">
        <v>382</v>
      </c>
      <c r="F551" s="369">
        <f>F552</f>
        <v>750</v>
      </c>
      <c r="G551" s="369"/>
    </row>
    <row r="552" spans="1:7" s="307" customFormat="1">
      <c r="A552" s="354"/>
      <c r="B552" s="368"/>
      <c r="C552" s="368"/>
      <c r="D552" s="368" t="s">
        <v>368</v>
      </c>
      <c r="E552" s="354" t="s">
        <v>367</v>
      </c>
      <c r="F552" s="369">
        <f>F553</f>
        <v>750</v>
      </c>
      <c r="G552" s="369"/>
    </row>
    <row r="553" spans="1:7" s="307" customFormat="1" ht="25.5">
      <c r="A553" s="354"/>
      <c r="B553" s="368"/>
      <c r="C553" s="368"/>
      <c r="D553" s="368" t="s">
        <v>381</v>
      </c>
      <c r="E553" s="354" t="s">
        <v>380</v>
      </c>
      <c r="F553" s="369">
        <v>750</v>
      </c>
      <c r="G553" s="369"/>
    </row>
    <row r="554" spans="1:7" s="307" customFormat="1">
      <c r="A554" s="354"/>
      <c r="B554" s="368" t="s">
        <v>378</v>
      </c>
      <c r="C554" s="368"/>
      <c r="D554" s="368"/>
      <c r="E554" s="354" t="s">
        <v>377</v>
      </c>
      <c r="F554" s="369">
        <f>F555+F562+F568</f>
        <v>46071.1</v>
      </c>
      <c r="G554" s="369">
        <f>G555+G562+G568</f>
        <v>48236.5</v>
      </c>
    </row>
    <row r="555" spans="1:7" s="307" customFormat="1">
      <c r="A555" s="354"/>
      <c r="B555" s="368" t="s">
        <v>1052</v>
      </c>
      <c r="C555" s="368"/>
      <c r="D555" s="368"/>
      <c r="E555" s="270" t="s">
        <v>1053</v>
      </c>
      <c r="F555" s="369">
        <f>F556</f>
        <v>7709.9000000000005</v>
      </c>
      <c r="G555" s="369">
        <f>G556</f>
        <v>7968.2</v>
      </c>
    </row>
    <row r="556" spans="1:7" s="307" customFormat="1">
      <c r="A556" s="354"/>
      <c r="B556" s="368"/>
      <c r="C556" s="368" t="s">
        <v>1054</v>
      </c>
      <c r="D556" s="368"/>
      <c r="E556" s="354" t="s">
        <v>1055</v>
      </c>
      <c r="F556" s="369">
        <f>F557</f>
        <v>7709.9000000000005</v>
      </c>
      <c r="G556" s="369">
        <f>G557</f>
        <v>7968.2</v>
      </c>
    </row>
    <row r="557" spans="1:7" s="307" customFormat="1" ht="38.25">
      <c r="A557" s="354"/>
      <c r="B557" s="368"/>
      <c r="C557" s="368" t="s">
        <v>1056</v>
      </c>
      <c r="D557" s="368"/>
      <c r="E557" s="354" t="s">
        <v>1057</v>
      </c>
      <c r="F557" s="369">
        <f>F560+F558</f>
        <v>7709.9000000000005</v>
      </c>
      <c r="G557" s="369">
        <f>G560+G558</f>
        <v>7968.2</v>
      </c>
    </row>
    <row r="558" spans="1:7" s="307" customFormat="1">
      <c r="A558" s="354"/>
      <c r="B558" s="368"/>
      <c r="C558" s="368"/>
      <c r="D558" s="370" t="s">
        <v>791</v>
      </c>
      <c r="E558" s="371" t="s">
        <v>792</v>
      </c>
      <c r="F558" s="369">
        <f>F559</f>
        <v>38.357999999999997</v>
      </c>
      <c r="G558" s="369">
        <f>G559</f>
        <v>39.643000000000001</v>
      </c>
    </row>
    <row r="559" spans="1:7" s="307" customFormat="1" ht="12.75" customHeight="1">
      <c r="A559" s="354"/>
      <c r="B559" s="368"/>
      <c r="C559" s="368"/>
      <c r="D559" s="370" t="s">
        <v>793</v>
      </c>
      <c r="E559" s="371" t="s">
        <v>794</v>
      </c>
      <c r="F559" s="369">
        <v>38.357999999999997</v>
      </c>
      <c r="G559" s="369">
        <v>39.643000000000001</v>
      </c>
    </row>
    <row r="560" spans="1:7" s="307" customFormat="1">
      <c r="A560" s="354"/>
      <c r="B560" s="368"/>
      <c r="C560" s="368"/>
      <c r="D560" s="368" t="s">
        <v>808</v>
      </c>
      <c r="E560" s="354" t="s">
        <v>809</v>
      </c>
      <c r="F560" s="369">
        <f>F561</f>
        <v>7671.5420000000004</v>
      </c>
      <c r="G560" s="369">
        <f>G561</f>
        <v>7928.5569999999998</v>
      </c>
    </row>
    <row r="561" spans="1:7" s="307" customFormat="1">
      <c r="A561" s="354"/>
      <c r="B561" s="368"/>
      <c r="C561" s="368"/>
      <c r="D561" s="368" t="s">
        <v>810</v>
      </c>
      <c r="E561" s="354" t="s">
        <v>811</v>
      </c>
      <c r="F561" s="369">
        <v>7671.5420000000004</v>
      </c>
      <c r="G561" s="369">
        <v>7928.5569999999998</v>
      </c>
    </row>
    <row r="562" spans="1:7" s="307" customFormat="1">
      <c r="A562" s="354"/>
      <c r="B562" s="368" t="s">
        <v>515</v>
      </c>
      <c r="C562" s="368"/>
      <c r="D562" s="368"/>
      <c r="E562" s="270" t="s">
        <v>805</v>
      </c>
      <c r="F562" s="369">
        <f t="shared" ref="F562:G566" si="39">F563</f>
        <v>2221.1999999999998</v>
      </c>
      <c r="G562" s="369">
        <f t="shared" si="39"/>
        <v>2221.1999999999998</v>
      </c>
    </row>
    <row r="563" spans="1:7" s="307" customFormat="1">
      <c r="A563" s="354"/>
      <c r="B563" s="368"/>
      <c r="C563" s="368" t="s">
        <v>374</v>
      </c>
      <c r="D563" s="368"/>
      <c r="E563" s="354" t="s">
        <v>373</v>
      </c>
      <c r="F563" s="369">
        <f t="shared" si="39"/>
        <v>2221.1999999999998</v>
      </c>
      <c r="G563" s="369">
        <f t="shared" si="39"/>
        <v>2221.1999999999998</v>
      </c>
    </row>
    <row r="564" spans="1:7" s="307" customFormat="1" ht="114.75" customHeight="1">
      <c r="A564" s="354"/>
      <c r="B564" s="368"/>
      <c r="C564" s="368" t="s">
        <v>1058</v>
      </c>
      <c r="D564" s="368"/>
      <c r="E564" s="354" t="s">
        <v>1059</v>
      </c>
      <c r="F564" s="369">
        <f t="shared" si="39"/>
        <v>2221.1999999999998</v>
      </c>
      <c r="G564" s="369">
        <f t="shared" si="39"/>
        <v>2221.1999999999998</v>
      </c>
    </row>
    <row r="565" spans="1:7" s="307" customFormat="1" ht="51">
      <c r="A565" s="354"/>
      <c r="B565" s="368"/>
      <c r="C565" s="399" t="s">
        <v>1063</v>
      </c>
      <c r="D565" s="399"/>
      <c r="E565" s="400" t="s">
        <v>1064</v>
      </c>
      <c r="F565" s="369">
        <f t="shared" si="39"/>
        <v>2221.1999999999998</v>
      </c>
      <c r="G565" s="369">
        <f t="shared" si="39"/>
        <v>2221.1999999999998</v>
      </c>
    </row>
    <row r="566" spans="1:7" s="307" customFormat="1">
      <c r="A566" s="354"/>
      <c r="B566" s="368"/>
      <c r="C566" s="399"/>
      <c r="D566" s="368" t="s">
        <v>808</v>
      </c>
      <c r="E566" s="354" t="s">
        <v>809</v>
      </c>
      <c r="F566" s="369">
        <f t="shared" si="39"/>
        <v>2221.1999999999998</v>
      </c>
      <c r="G566" s="369">
        <f t="shared" si="39"/>
        <v>2221.1999999999998</v>
      </c>
    </row>
    <row r="567" spans="1:7" s="307" customFormat="1" ht="25.5">
      <c r="A567" s="354"/>
      <c r="B567" s="368"/>
      <c r="C567" s="399"/>
      <c r="D567" s="368" t="s">
        <v>880</v>
      </c>
      <c r="E567" s="354" t="s">
        <v>1062</v>
      </c>
      <c r="F567" s="369">
        <v>2221.1999999999998</v>
      </c>
      <c r="G567" s="369">
        <v>2221.1999999999998</v>
      </c>
    </row>
    <row r="568" spans="1:7" s="307" customFormat="1">
      <c r="A568" s="354"/>
      <c r="B568" s="368" t="s">
        <v>376</v>
      </c>
      <c r="C568" s="368"/>
      <c r="D568" s="368"/>
      <c r="E568" s="270" t="s">
        <v>375</v>
      </c>
      <c r="F568" s="369">
        <f>F569</f>
        <v>36140</v>
      </c>
      <c r="G568" s="369">
        <f>G569</f>
        <v>38047.1</v>
      </c>
    </row>
    <row r="569" spans="1:7" s="307" customFormat="1">
      <c r="A569" s="354"/>
      <c r="B569" s="368"/>
      <c r="C569" s="368" t="s">
        <v>374</v>
      </c>
      <c r="D569" s="368"/>
      <c r="E569" s="354" t="s">
        <v>373</v>
      </c>
      <c r="F569" s="369">
        <f>F570+F577</f>
        <v>36140</v>
      </c>
      <c r="G569" s="369">
        <f>G570+G577</f>
        <v>38047.1</v>
      </c>
    </row>
    <row r="570" spans="1:7" s="307" customFormat="1" ht="38.25">
      <c r="A570" s="354"/>
      <c r="B570" s="368"/>
      <c r="C570" s="368" t="s">
        <v>372</v>
      </c>
      <c r="D570" s="368"/>
      <c r="E570" s="354" t="s">
        <v>371</v>
      </c>
      <c r="F570" s="369">
        <f>F571+F574</f>
        <v>36140</v>
      </c>
      <c r="G570" s="369">
        <f>G571+G574</f>
        <v>37093.599999999999</v>
      </c>
    </row>
    <row r="571" spans="1:7" s="307" customFormat="1" ht="51">
      <c r="A571" s="354"/>
      <c r="B571" s="368"/>
      <c r="C571" s="368" t="s">
        <v>1069</v>
      </c>
      <c r="D571" s="368"/>
      <c r="E571" s="354" t="s">
        <v>1070</v>
      </c>
      <c r="F571" s="369">
        <f>F572</f>
        <v>26699</v>
      </c>
      <c r="G571" s="369">
        <f>G572</f>
        <v>27652.6</v>
      </c>
    </row>
    <row r="572" spans="1:7" s="307" customFormat="1">
      <c r="A572" s="354"/>
      <c r="B572" s="368"/>
      <c r="C572" s="368"/>
      <c r="D572" s="368" t="s">
        <v>808</v>
      </c>
      <c r="E572" s="354" t="s">
        <v>809</v>
      </c>
      <c r="F572" s="369">
        <f>F573</f>
        <v>26699</v>
      </c>
      <c r="G572" s="369">
        <f>G573</f>
        <v>27652.6</v>
      </c>
    </row>
    <row r="573" spans="1:7" s="307" customFormat="1" ht="25.5">
      <c r="A573" s="354"/>
      <c r="B573" s="368"/>
      <c r="C573" s="368"/>
      <c r="D573" s="368" t="s">
        <v>880</v>
      </c>
      <c r="E573" s="354" t="s">
        <v>1062</v>
      </c>
      <c r="F573" s="369">
        <v>26699</v>
      </c>
      <c r="G573" s="369">
        <v>27652.6</v>
      </c>
    </row>
    <row r="574" spans="1:7" s="307" customFormat="1" ht="51">
      <c r="A574" s="354"/>
      <c r="B574" s="368"/>
      <c r="C574" s="368" t="s">
        <v>370</v>
      </c>
      <c r="D574" s="368"/>
      <c r="E574" s="354" t="s">
        <v>369</v>
      </c>
      <c r="F574" s="369">
        <f>F575</f>
        <v>9441</v>
      </c>
      <c r="G574" s="369">
        <f>G575</f>
        <v>9441</v>
      </c>
    </row>
    <row r="575" spans="1:7" s="307" customFormat="1">
      <c r="A575" s="354"/>
      <c r="B575" s="368"/>
      <c r="C575" s="368"/>
      <c r="D575" s="368" t="s">
        <v>368</v>
      </c>
      <c r="E575" s="354" t="s">
        <v>367</v>
      </c>
      <c r="F575" s="369">
        <f>F576</f>
        <v>9441</v>
      </c>
      <c r="G575" s="369">
        <f>G576</f>
        <v>9441</v>
      </c>
    </row>
    <row r="576" spans="1:7" s="307" customFormat="1" ht="25.5">
      <c r="A576" s="354"/>
      <c r="B576" s="368"/>
      <c r="C576" s="368"/>
      <c r="D576" s="368" t="s">
        <v>366</v>
      </c>
      <c r="E576" s="354" t="s">
        <v>365</v>
      </c>
      <c r="F576" s="369">
        <v>9441</v>
      </c>
      <c r="G576" s="369">
        <v>9441</v>
      </c>
    </row>
    <row r="577" spans="1:7" s="307" customFormat="1" ht="38.25">
      <c r="A577" s="354"/>
      <c r="B577" s="368"/>
      <c r="C577" s="368" t="s">
        <v>1071</v>
      </c>
      <c r="D577" s="368"/>
      <c r="E577" s="354" t="s">
        <v>1072</v>
      </c>
      <c r="F577" s="369"/>
      <c r="G577" s="369">
        <f t="shared" ref="G577:G579" si="40">G578</f>
        <v>953.5</v>
      </c>
    </row>
    <row r="578" spans="1:7" s="307" customFormat="1" ht="38.25">
      <c r="A578" s="354"/>
      <c r="B578" s="368"/>
      <c r="C578" s="368" t="s">
        <v>1073</v>
      </c>
      <c r="D578" s="368"/>
      <c r="E578" s="354" t="s">
        <v>1074</v>
      </c>
      <c r="F578" s="369"/>
      <c r="G578" s="369">
        <f t="shared" si="40"/>
        <v>953.5</v>
      </c>
    </row>
    <row r="579" spans="1:7" s="307" customFormat="1">
      <c r="A579" s="354"/>
      <c r="B579" s="368"/>
      <c r="C579" s="368"/>
      <c r="D579" s="368" t="s">
        <v>808</v>
      </c>
      <c r="E579" s="354" t="s">
        <v>809</v>
      </c>
      <c r="F579" s="369"/>
      <c r="G579" s="369">
        <f t="shared" si="40"/>
        <v>953.5</v>
      </c>
    </row>
    <row r="580" spans="1:7" s="307" customFormat="1" ht="26.25" thickBot="1">
      <c r="A580" s="375"/>
      <c r="B580" s="376"/>
      <c r="C580" s="376"/>
      <c r="D580" s="376" t="s">
        <v>880</v>
      </c>
      <c r="E580" s="375" t="s">
        <v>881</v>
      </c>
      <c r="F580" s="377"/>
      <c r="G580" s="377">
        <v>953.5</v>
      </c>
    </row>
    <row r="581" spans="1:7" s="307" customFormat="1" ht="25.5">
      <c r="A581" s="361">
        <v>918</v>
      </c>
      <c r="B581" s="362"/>
      <c r="C581" s="362"/>
      <c r="D581" s="362"/>
      <c r="E581" s="361" t="s">
        <v>1124</v>
      </c>
      <c r="F581" s="363">
        <f t="shared" ref="F581:G583" si="41">F582</f>
        <v>3707.1</v>
      </c>
      <c r="G581" s="363">
        <f t="shared" si="41"/>
        <v>3689.5</v>
      </c>
    </row>
    <row r="582" spans="1:7" s="307" customFormat="1">
      <c r="A582" s="354"/>
      <c r="B582" s="368" t="s">
        <v>934</v>
      </c>
      <c r="C582" s="368"/>
      <c r="D582" s="368"/>
      <c r="E582" s="354" t="s">
        <v>935</v>
      </c>
      <c r="F582" s="369">
        <f t="shared" si="41"/>
        <v>3707.1</v>
      </c>
      <c r="G582" s="369">
        <f t="shared" si="41"/>
        <v>3689.5</v>
      </c>
    </row>
    <row r="583" spans="1:7" s="307" customFormat="1" ht="38.25">
      <c r="A583" s="354"/>
      <c r="B583" s="368" t="s">
        <v>1075</v>
      </c>
      <c r="C583" s="368"/>
      <c r="D583" s="368"/>
      <c r="E583" s="270" t="s">
        <v>1076</v>
      </c>
      <c r="F583" s="369">
        <f>F584+F595</f>
        <v>3707.1</v>
      </c>
      <c r="G583" s="369">
        <f t="shared" si="41"/>
        <v>3689.5</v>
      </c>
    </row>
    <row r="584" spans="1:7" s="307" customFormat="1">
      <c r="A584" s="354"/>
      <c r="B584" s="368"/>
      <c r="C584" s="368" t="s">
        <v>783</v>
      </c>
      <c r="D584" s="368"/>
      <c r="E584" s="354" t="s">
        <v>784</v>
      </c>
      <c r="F584" s="369">
        <f>F585+F592</f>
        <v>3689.5</v>
      </c>
      <c r="G584" s="369">
        <f>G585+G592</f>
        <v>3689.5</v>
      </c>
    </row>
    <row r="585" spans="1:7" s="307" customFormat="1">
      <c r="A585" s="354"/>
      <c r="B585" s="368"/>
      <c r="C585" s="370" t="s">
        <v>785</v>
      </c>
      <c r="D585" s="370"/>
      <c r="E585" s="371" t="s">
        <v>786</v>
      </c>
      <c r="F585" s="372">
        <f>F586+F588+F590</f>
        <v>2576.3000000000002</v>
      </c>
      <c r="G585" s="372">
        <f>G586+G588+G590</f>
        <v>2576.3000000000002</v>
      </c>
    </row>
    <row r="586" spans="1:7" s="307" customFormat="1" ht="38.25">
      <c r="A586" s="354"/>
      <c r="B586" s="368"/>
      <c r="C586" s="370"/>
      <c r="D586" s="370" t="s">
        <v>787</v>
      </c>
      <c r="E586" s="371" t="s">
        <v>788</v>
      </c>
      <c r="F586" s="372">
        <f>F587</f>
        <v>2187.4</v>
      </c>
      <c r="G586" s="372">
        <f>G587</f>
        <v>2187.4</v>
      </c>
    </row>
    <row r="587" spans="1:7" s="307" customFormat="1">
      <c r="A587" s="354"/>
      <c r="B587" s="368"/>
      <c r="C587" s="370"/>
      <c r="D587" s="370" t="s">
        <v>789</v>
      </c>
      <c r="E587" s="371" t="s">
        <v>790</v>
      </c>
      <c r="F587" s="372">
        <v>2187.4</v>
      </c>
      <c r="G587" s="372">
        <v>2187.4</v>
      </c>
    </row>
    <row r="588" spans="1:7" s="307" customFormat="1">
      <c r="A588" s="354"/>
      <c r="B588" s="368"/>
      <c r="C588" s="370"/>
      <c r="D588" s="370" t="s">
        <v>791</v>
      </c>
      <c r="E588" s="371" t="s">
        <v>792</v>
      </c>
      <c r="F588" s="372">
        <f>F589</f>
        <v>383.40000000000003</v>
      </c>
      <c r="G588" s="372">
        <f>G589</f>
        <v>383.40000000000003</v>
      </c>
    </row>
    <row r="589" spans="1:7" s="307" customFormat="1" ht="12.75" customHeight="1">
      <c r="A589" s="354"/>
      <c r="B589" s="368"/>
      <c r="C589" s="370"/>
      <c r="D589" s="370" t="s">
        <v>793</v>
      </c>
      <c r="E589" s="371" t="s">
        <v>794</v>
      </c>
      <c r="F589" s="372">
        <f>372.6+10.8</f>
        <v>383.40000000000003</v>
      </c>
      <c r="G589" s="372">
        <f>372.6+10.8</f>
        <v>383.40000000000003</v>
      </c>
    </row>
    <row r="590" spans="1:7" s="307" customFormat="1">
      <c r="A590" s="354"/>
      <c r="B590" s="368"/>
      <c r="C590" s="370"/>
      <c r="D590" s="370" t="s">
        <v>795</v>
      </c>
      <c r="E590" s="371" t="s">
        <v>796</v>
      </c>
      <c r="F590" s="372">
        <f>F591</f>
        <v>5.5</v>
      </c>
      <c r="G590" s="372">
        <f>G591</f>
        <v>5.5</v>
      </c>
    </row>
    <row r="591" spans="1:7" s="307" customFormat="1" ht="25.5">
      <c r="A591" s="354"/>
      <c r="B591" s="368"/>
      <c r="C591" s="370"/>
      <c r="D591" s="370" t="s">
        <v>797</v>
      </c>
      <c r="E591" s="371" t="s">
        <v>798</v>
      </c>
      <c r="F591" s="372">
        <v>5.5</v>
      </c>
      <c r="G591" s="372">
        <v>5.5</v>
      </c>
    </row>
    <row r="592" spans="1:7" s="307" customFormat="1">
      <c r="A592" s="354"/>
      <c r="B592" s="368"/>
      <c r="C592" s="368" t="s">
        <v>1077</v>
      </c>
      <c r="D592" s="368"/>
      <c r="E592" s="354" t="s">
        <v>1078</v>
      </c>
      <c r="F592" s="369">
        <f>F593</f>
        <v>1113.2</v>
      </c>
      <c r="G592" s="369">
        <f>G593</f>
        <v>1113.2</v>
      </c>
    </row>
    <row r="593" spans="1:7" s="307" customFormat="1">
      <c r="A593" s="354"/>
      <c r="B593" s="368"/>
      <c r="C593" s="368"/>
      <c r="D593" s="370" t="s">
        <v>791</v>
      </c>
      <c r="E593" s="371" t="s">
        <v>792</v>
      </c>
      <c r="F593" s="369">
        <f>F594</f>
        <v>1113.2</v>
      </c>
      <c r="G593" s="369">
        <f>G594</f>
        <v>1113.2</v>
      </c>
    </row>
    <row r="594" spans="1:7" s="307" customFormat="1" ht="12.75" customHeight="1">
      <c r="A594" s="354"/>
      <c r="B594" s="368"/>
      <c r="C594" s="368"/>
      <c r="D594" s="370" t="s">
        <v>793</v>
      </c>
      <c r="E594" s="371" t="s">
        <v>794</v>
      </c>
      <c r="F594" s="369">
        <v>1113.2</v>
      </c>
      <c r="G594" s="369">
        <v>1113.2</v>
      </c>
    </row>
    <row r="595" spans="1:7" s="307" customFormat="1">
      <c r="A595" s="374"/>
      <c r="B595" s="373"/>
      <c r="C595" s="373" t="s">
        <v>401</v>
      </c>
      <c r="D595" s="368"/>
      <c r="E595" s="354" t="s">
        <v>400</v>
      </c>
      <c r="F595" s="382">
        <f>F596</f>
        <v>17.600000000000001</v>
      </c>
      <c r="G595" s="382"/>
    </row>
    <row r="596" spans="1:7" s="307" customFormat="1" ht="51">
      <c r="A596" s="374"/>
      <c r="B596" s="373"/>
      <c r="C596" s="373" t="s">
        <v>803</v>
      </c>
      <c r="D596" s="368"/>
      <c r="E596" s="354" t="s">
        <v>804</v>
      </c>
      <c r="F596" s="382">
        <f>F597</f>
        <v>17.600000000000001</v>
      </c>
      <c r="G596" s="382"/>
    </row>
    <row r="597" spans="1:7" s="307" customFormat="1" ht="38.25">
      <c r="A597" s="374"/>
      <c r="B597" s="373"/>
      <c r="C597" s="373"/>
      <c r="D597" s="370" t="s">
        <v>787</v>
      </c>
      <c r="E597" s="371" t="s">
        <v>788</v>
      </c>
      <c r="F597" s="382">
        <f>F598</f>
        <v>17.600000000000001</v>
      </c>
      <c r="G597" s="382"/>
    </row>
    <row r="598" spans="1:7" s="307" customFormat="1" ht="13.5" thickBot="1">
      <c r="A598" s="375"/>
      <c r="B598" s="376"/>
      <c r="C598" s="376"/>
      <c r="D598" s="383" t="s">
        <v>789</v>
      </c>
      <c r="E598" s="384" t="s">
        <v>790</v>
      </c>
      <c r="F598" s="377">
        <v>17.600000000000001</v>
      </c>
      <c r="G598" s="377"/>
    </row>
    <row r="599" spans="1:7" s="307" customFormat="1" ht="38.25">
      <c r="A599" s="361">
        <v>990</v>
      </c>
      <c r="B599" s="362"/>
      <c r="C599" s="362"/>
      <c r="D599" s="362"/>
      <c r="E599" s="361" t="s">
        <v>1125</v>
      </c>
      <c r="F599" s="363">
        <f>F600</f>
        <v>6515.2</v>
      </c>
      <c r="G599" s="363">
        <f>G600</f>
        <v>6249.3</v>
      </c>
    </row>
    <row r="600" spans="1:7" s="307" customFormat="1">
      <c r="A600" s="354"/>
      <c r="B600" s="368" t="s">
        <v>957</v>
      </c>
      <c r="C600" s="368"/>
      <c r="D600" s="368"/>
      <c r="E600" s="354" t="s">
        <v>958</v>
      </c>
      <c r="F600" s="369">
        <f>F601</f>
        <v>6515.2</v>
      </c>
      <c r="G600" s="369">
        <f>G601</f>
        <v>6249.3</v>
      </c>
    </row>
    <row r="601" spans="1:7" s="307" customFormat="1">
      <c r="A601" s="354"/>
      <c r="B601" s="368" t="s">
        <v>994</v>
      </c>
      <c r="C601" s="368"/>
      <c r="D601" s="368"/>
      <c r="E601" s="270" t="s">
        <v>995</v>
      </c>
      <c r="F601" s="369">
        <f>F602+F610</f>
        <v>6515.2</v>
      </c>
      <c r="G601" s="369">
        <f>G602+G610</f>
        <v>6249.3</v>
      </c>
    </row>
    <row r="602" spans="1:7" s="307" customFormat="1">
      <c r="A602" s="354"/>
      <c r="B602" s="368"/>
      <c r="C602" s="368" t="s">
        <v>783</v>
      </c>
      <c r="D602" s="368"/>
      <c r="E602" s="354" t="s">
        <v>784</v>
      </c>
      <c r="F602" s="369">
        <f>F603</f>
        <v>2720.6</v>
      </c>
      <c r="G602" s="369">
        <f>G603</f>
        <v>2725.3</v>
      </c>
    </row>
    <row r="603" spans="1:7" s="307" customFormat="1">
      <c r="A603" s="354"/>
      <c r="B603" s="368"/>
      <c r="C603" s="370" t="s">
        <v>785</v>
      </c>
      <c r="D603" s="370"/>
      <c r="E603" s="371" t="s">
        <v>786</v>
      </c>
      <c r="F603" s="372">
        <f>F604+F606+F608</f>
        <v>2720.6</v>
      </c>
      <c r="G603" s="372">
        <f>G604+G606+G608</f>
        <v>2725.3</v>
      </c>
    </row>
    <row r="604" spans="1:7" s="307" customFormat="1" ht="38.25">
      <c r="A604" s="354"/>
      <c r="B604" s="368"/>
      <c r="C604" s="370"/>
      <c r="D604" s="370" t="s">
        <v>787</v>
      </c>
      <c r="E604" s="371" t="s">
        <v>788</v>
      </c>
      <c r="F604" s="372">
        <f>F605</f>
        <v>2513.5</v>
      </c>
      <c r="G604" s="372">
        <f>G605</f>
        <v>2513.5</v>
      </c>
    </row>
    <row r="605" spans="1:7" s="307" customFormat="1">
      <c r="A605" s="354"/>
      <c r="B605" s="368"/>
      <c r="C605" s="370"/>
      <c r="D605" s="370" t="s">
        <v>789</v>
      </c>
      <c r="E605" s="371" t="s">
        <v>790</v>
      </c>
      <c r="F605" s="372">
        <v>2513.5</v>
      </c>
      <c r="G605" s="372">
        <v>2513.5</v>
      </c>
    </row>
    <row r="606" spans="1:7" s="307" customFormat="1">
      <c r="A606" s="354"/>
      <c r="B606" s="368"/>
      <c r="C606" s="370"/>
      <c r="D606" s="370" t="s">
        <v>791</v>
      </c>
      <c r="E606" s="371" t="s">
        <v>792</v>
      </c>
      <c r="F606" s="372">
        <f>F607</f>
        <v>205.70000000000002</v>
      </c>
      <c r="G606" s="372">
        <f>G607</f>
        <v>210.8</v>
      </c>
    </row>
    <row r="607" spans="1:7" s="307" customFormat="1" ht="12.75" customHeight="1">
      <c r="A607" s="354"/>
      <c r="B607" s="368"/>
      <c r="C607" s="370"/>
      <c r="D607" s="370" t="s">
        <v>793</v>
      </c>
      <c r="E607" s="371" t="s">
        <v>794</v>
      </c>
      <c r="F607" s="372">
        <f>183.8+21.9</f>
        <v>205.70000000000002</v>
      </c>
      <c r="G607" s="372">
        <f>188.9+21.9</f>
        <v>210.8</v>
      </c>
    </row>
    <row r="608" spans="1:7" s="307" customFormat="1">
      <c r="A608" s="354"/>
      <c r="B608" s="368"/>
      <c r="C608" s="370"/>
      <c r="D608" s="370" t="s">
        <v>795</v>
      </c>
      <c r="E608" s="371" t="s">
        <v>796</v>
      </c>
      <c r="F608" s="372">
        <f>F609</f>
        <v>1.4</v>
      </c>
      <c r="G608" s="372">
        <f>G609</f>
        <v>1</v>
      </c>
    </row>
    <row r="609" spans="1:7" s="307" customFormat="1" ht="25.5">
      <c r="A609" s="354"/>
      <c r="B609" s="368"/>
      <c r="C609" s="370"/>
      <c r="D609" s="370" t="s">
        <v>797</v>
      </c>
      <c r="E609" s="371" t="s">
        <v>798</v>
      </c>
      <c r="F609" s="372">
        <v>1.4</v>
      </c>
      <c r="G609" s="372">
        <v>1</v>
      </c>
    </row>
    <row r="610" spans="1:7" s="307" customFormat="1">
      <c r="A610" s="374"/>
      <c r="B610" s="373"/>
      <c r="C610" s="373" t="s">
        <v>401</v>
      </c>
      <c r="D610" s="373"/>
      <c r="E610" s="374" t="s">
        <v>400</v>
      </c>
      <c r="F610" s="382">
        <f>F611+F616</f>
        <v>3794.6</v>
      </c>
      <c r="G610" s="382">
        <f>G611</f>
        <v>3524</v>
      </c>
    </row>
    <row r="611" spans="1:7" s="307" customFormat="1" ht="38.25">
      <c r="A611" s="374"/>
      <c r="B611" s="373"/>
      <c r="C611" s="392" t="s">
        <v>996</v>
      </c>
      <c r="D611" s="393"/>
      <c r="E611" s="394" t="s">
        <v>997</v>
      </c>
      <c r="F611" s="382">
        <f>F612+F614</f>
        <v>3777</v>
      </c>
      <c r="G611" s="382">
        <f>G612+G614</f>
        <v>3524</v>
      </c>
    </row>
    <row r="612" spans="1:7" s="307" customFormat="1">
      <c r="A612" s="374"/>
      <c r="B612" s="373"/>
      <c r="C612" s="392"/>
      <c r="D612" s="370" t="s">
        <v>791</v>
      </c>
      <c r="E612" s="371" t="s">
        <v>792</v>
      </c>
      <c r="F612" s="382">
        <f>F613</f>
        <v>840</v>
      </c>
      <c r="G612" s="382">
        <f>G613</f>
        <v>1140</v>
      </c>
    </row>
    <row r="613" spans="1:7" s="307" customFormat="1" ht="12.75" customHeight="1">
      <c r="A613" s="374"/>
      <c r="B613" s="373"/>
      <c r="C613" s="392"/>
      <c r="D613" s="370" t="s">
        <v>793</v>
      </c>
      <c r="E613" s="371" t="s">
        <v>794</v>
      </c>
      <c r="F613" s="382">
        <f>240+600</f>
        <v>840</v>
      </c>
      <c r="G613" s="382">
        <f>240+900</f>
        <v>1140</v>
      </c>
    </row>
    <row r="614" spans="1:7" s="307" customFormat="1">
      <c r="A614" s="401"/>
      <c r="B614" s="402"/>
      <c r="C614" s="403"/>
      <c r="D614" s="404" t="s">
        <v>795</v>
      </c>
      <c r="E614" s="405" t="s">
        <v>796</v>
      </c>
      <c r="F614" s="406">
        <f>F615</f>
        <v>2937</v>
      </c>
      <c r="G614" s="406">
        <f>G615</f>
        <v>2384</v>
      </c>
    </row>
    <row r="615" spans="1:7" s="307" customFormat="1" ht="38.25">
      <c r="A615" s="354"/>
      <c r="B615" s="368"/>
      <c r="C615" s="407"/>
      <c r="D615" s="408" t="s">
        <v>882</v>
      </c>
      <c r="E615" s="409" t="s">
        <v>1050</v>
      </c>
      <c r="F615" s="369">
        <f>5206-1669-600</f>
        <v>2937</v>
      </c>
      <c r="G615" s="369">
        <f>5454-2170-900</f>
        <v>2384</v>
      </c>
    </row>
    <row r="616" spans="1:7" s="307" customFormat="1" ht="51">
      <c r="A616" s="374"/>
      <c r="B616" s="373"/>
      <c r="C616" s="373" t="s">
        <v>803</v>
      </c>
      <c r="D616" s="368"/>
      <c r="E616" s="354" t="s">
        <v>804</v>
      </c>
      <c r="F616" s="382">
        <f>F617</f>
        <v>17.600000000000001</v>
      </c>
      <c r="G616" s="382"/>
    </row>
    <row r="617" spans="1:7" s="307" customFormat="1" ht="38.25">
      <c r="A617" s="374"/>
      <c r="B617" s="373"/>
      <c r="C617" s="373"/>
      <c r="D617" s="370" t="s">
        <v>787</v>
      </c>
      <c r="E617" s="371" t="s">
        <v>788</v>
      </c>
      <c r="F617" s="382">
        <f>F618</f>
        <v>17.600000000000001</v>
      </c>
      <c r="G617" s="382"/>
    </row>
    <row r="618" spans="1:7" s="307" customFormat="1" ht="13.5" thickBot="1">
      <c r="A618" s="375"/>
      <c r="B618" s="376"/>
      <c r="C618" s="376"/>
      <c r="D618" s="383" t="s">
        <v>789</v>
      </c>
      <c r="E618" s="384" t="s">
        <v>790</v>
      </c>
      <c r="F618" s="377">
        <v>17.600000000000001</v>
      </c>
      <c r="G618" s="377"/>
    </row>
    <row r="619" spans="1:7" s="307" customFormat="1" ht="25.5">
      <c r="A619" s="361">
        <v>991</v>
      </c>
      <c r="B619" s="362"/>
      <c r="C619" s="362"/>
      <c r="D619" s="362"/>
      <c r="E619" s="361" t="s">
        <v>1126</v>
      </c>
      <c r="F619" s="363">
        <f>F620</f>
        <v>3924.4919999999997</v>
      </c>
      <c r="G619" s="363">
        <f>G620</f>
        <v>3890.5</v>
      </c>
    </row>
    <row r="620" spans="1:7" s="307" customFormat="1">
      <c r="A620" s="361"/>
      <c r="B620" s="368" t="s">
        <v>934</v>
      </c>
      <c r="C620" s="368"/>
      <c r="D620" s="368"/>
      <c r="E620" s="354" t="s">
        <v>935</v>
      </c>
      <c r="F620" s="382">
        <f>F621</f>
        <v>3924.4919999999997</v>
      </c>
      <c r="G620" s="382">
        <f>G621</f>
        <v>3890.5</v>
      </c>
    </row>
    <row r="621" spans="1:7" s="307" customFormat="1" ht="38.25">
      <c r="A621" s="354"/>
      <c r="B621" s="368" t="s">
        <v>936</v>
      </c>
      <c r="C621" s="368"/>
      <c r="D621" s="368"/>
      <c r="E621" s="270" t="s">
        <v>937</v>
      </c>
      <c r="F621" s="369">
        <f>F622+F631</f>
        <v>3924.4919999999997</v>
      </c>
      <c r="G621" s="369">
        <f>G622+G631</f>
        <v>3890.5</v>
      </c>
    </row>
    <row r="622" spans="1:7" s="307" customFormat="1">
      <c r="A622" s="354"/>
      <c r="B622" s="368"/>
      <c r="C622" s="370" t="s">
        <v>783</v>
      </c>
      <c r="D622" s="370"/>
      <c r="E622" s="371" t="s">
        <v>784</v>
      </c>
      <c r="F622" s="372">
        <f>F623+F628</f>
        <v>3884.3999999999996</v>
      </c>
      <c r="G622" s="372">
        <f>G623+G628</f>
        <v>3890.5</v>
      </c>
    </row>
    <row r="623" spans="1:7" s="307" customFormat="1">
      <c r="A623" s="354"/>
      <c r="B623" s="368"/>
      <c r="C623" s="370" t="s">
        <v>785</v>
      </c>
      <c r="D623" s="370"/>
      <c r="E623" s="371" t="s">
        <v>786</v>
      </c>
      <c r="F623" s="372">
        <f>F624+F626</f>
        <v>2342.1</v>
      </c>
      <c r="G623" s="372">
        <f>G624+G626</f>
        <v>2348.2000000000003</v>
      </c>
    </row>
    <row r="624" spans="1:7" s="307" customFormat="1" ht="38.25">
      <c r="A624" s="354"/>
      <c r="B624" s="368"/>
      <c r="C624" s="370"/>
      <c r="D624" s="370" t="s">
        <v>787</v>
      </c>
      <c r="E624" s="371" t="s">
        <v>788</v>
      </c>
      <c r="F624" s="372">
        <f>F625</f>
        <v>2004.7</v>
      </c>
      <c r="G624" s="372">
        <f>G625</f>
        <v>2006.1000000000001</v>
      </c>
    </row>
    <row r="625" spans="1:7" s="307" customFormat="1">
      <c r="A625" s="354"/>
      <c r="B625" s="368"/>
      <c r="C625" s="370"/>
      <c r="D625" s="370" t="s">
        <v>789</v>
      </c>
      <c r="E625" s="371" t="s">
        <v>790</v>
      </c>
      <c r="F625" s="372">
        <v>2004.7</v>
      </c>
      <c r="G625" s="372">
        <f>2004.7+1.4</f>
        <v>2006.1000000000001</v>
      </c>
    </row>
    <row r="626" spans="1:7" s="307" customFormat="1">
      <c r="A626" s="354"/>
      <c r="B626" s="368"/>
      <c r="C626" s="370"/>
      <c r="D626" s="370" t="s">
        <v>791</v>
      </c>
      <c r="E626" s="371" t="s">
        <v>792</v>
      </c>
      <c r="F626" s="372">
        <f>F627</f>
        <v>337.4</v>
      </c>
      <c r="G626" s="372">
        <f>G627</f>
        <v>342.09999999999997</v>
      </c>
    </row>
    <row r="627" spans="1:7" s="307" customFormat="1" ht="12.75" customHeight="1">
      <c r="A627" s="354"/>
      <c r="B627" s="368"/>
      <c r="C627" s="370"/>
      <c r="D627" s="370" t="s">
        <v>793</v>
      </c>
      <c r="E627" s="371" t="s">
        <v>794</v>
      </c>
      <c r="F627" s="372">
        <f>328.2+9.2</f>
        <v>337.4</v>
      </c>
      <c r="G627" s="372">
        <f>266.4+9.2+66.5</f>
        <v>342.09999999999997</v>
      </c>
    </row>
    <row r="628" spans="1:7" s="307" customFormat="1">
      <c r="A628" s="354"/>
      <c r="B628" s="368"/>
      <c r="C628" s="368" t="s">
        <v>1079</v>
      </c>
      <c r="D628" s="368"/>
      <c r="E628" s="354" t="s">
        <v>1080</v>
      </c>
      <c r="F628" s="369">
        <f>F629</f>
        <v>1542.3</v>
      </c>
      <c r="G628" s="369">
        <f>G629</f>
        <v>1542.3</v>
      </c>
    </row>
    <row r="629" spans="1:7" s="307" customFormat="1" ht="38.25">
      <c r="A629" s="354"/>
      <c r="B629" s="368"/>
      <c r="C629" s="368"/>
      <c r="D629" s="370" t="s">
        <v>787</v>
      </c>
      <c r="E629" s="371" t="s">
        <v>788</v>
      </c>
      <c r="F629" s="372">
        <f>F630</f>
        <v>1542.3</v>
      </c>
      <c r="G629" s="372">
        <f>G630</f>
        <v>1542.3</v>
      </c>
    </row>
    <row r="630" spans="1:7" s="307" customFormat="1">
      <c r="A630" s="354"/>
      <c r="B630" s="368"/>
      <c r="C630" s="368"/>
      <c r="D630" s="370" t="s">
        <v>789</v>
      </c>
      <c r="E630" s="371" t="s">
        <v>790</v>
      </c>
      <c r="F630" s="372">
        <v>1542.3</v>
      </c>
      <c r="G630" s="372">
        <v>1542.3</v>
      </c>
    </row>
    <row r="631" spans="1:7" s="307" customFormat="1">
      <c r="A631" s="354"/>
      <c r="B631" s="368"/>
      <c r="C631" s="368" t="s">
        <v>387</v>
      </c>
      <c r="D631" s="368"/>
      <c r="E631" s="354" t="s">
        <v>386</v>
      </c>
      <c r="F631" s="369">
        <f t="shared" ref="F631:F634" si="42">F632</f>
        <v>40.091999999999999</v>
      </c>
      <c r="G631" s="369"/>
    </row>
    <row r="632" spans="1:7" s="307" customFormat="1" ht="25.5">
      <c r="A632" s="354"/>
      <c r="B632" s="368"/>
      <c r="C632" s="368" t="s">
        <v>940</v>
      </c>
      <c r="D632" s="368"/>
      <c r="E632" s="354" t="s">
        <v>941</v>
      </c>
      <c r="F632" s="369">
        <f t="shared" si="42"/>
        <v>40.091999999999999</v>
      </c>
      <c r="G632" s="369"/>
    </row>
    <row r="633" spans="1:7" s="307" customFormat="1">
      <c r="A633" s="354"/>
      <c r="B633" s="368"/>
      <c r="C633" s="368" t="s">
        <v>1081</v>
      </c>
      <c r="D633" s="368"/>
      <c r="E633" s="354" t="s">
        <v>360</v>
      </c>
      <c r="F633" s="369">
        <f t="shared" si="42"/>
        <v>40.091999999999999</v>
      </c>
      <c r="G633" s="369"/>
    </row>
    <row r="634" spans="1:7" s="307" customFormat="1" ht="25.5" customHeight="1">
      <c r="A634" s="354"/>
      <c r="B634" s="368"/>
      <c r="C634" s="368"/>
      <c r="D634" s="370" t="s">
        <v>787</v>
      </c>
      <c r="E634" s="371" t="s">
        <v>788</v>
      </c>
      <c r="F634" s="369">
        <f t="shared" si="42"/>
        <v>40.091999999999999</v>
      </c>
      <c r="G634" s="369"/>
    </row>
    <row r="635" spans="1:7" s="307" customFormat="1" ht="13.5" thickBot="1">
      <c r="A635" s="375"/>
      <c r="B635" s="376"/>
      <c r="C635" s="376"/>
      <c r="D635" s="383" t="s">
        <v>789</v>
      </c>
      <c r="E635" s="384" t="s">
        <v>790</v>
      </c>
      <c r="F635" s="377">
        <v>40.091999999999999</v>
      </c>
      <c r="G635" s="377"/>
    </row>
    <row r="636" spans="1:7" s="307" customFormat="1" ht="38.25">
      <c r="A636" s="361">
        <v>994</v>
      </c>
      <c r="B636" s="362"/>
      <c r="C636" s="362"/>
      <c r="D636" s="362"/>
      <c r="E636" s="361" t="s">
        <v>1127</v>
      </c>
      <c r="F636" s="363">
        <f t="shared" ref="F636:G639" si="43">F637</f>
        <v>2819.5</v>
      </c>
      <c r="G636" s="363">
        <f t="shared" si="43"/>
        <v>2784.3</v>
      </c>
    </row>
    <row r="637" spans="1:7" s="307" customFormat="1">
      <c r="A637" s="354"/>
      <c r="B637" s="368" t="s">
        <v>934</v>
      </c>
      <c r="C637" s="368"/>
      <c r="D637" s="368"/>
      <c r="E637" s="354" t="s">
        <v>935</v>
      </c>
      <c r="F637" s="369">
        <f t="shared" si="43"/>
        <v>2819.5</v>
      </c>
      <c r="G637" s="369">
        <f t="shared" si="43"/>
        <v>2784.3</v>
      </c>
    </row>
    <row r="638" spans="1:7" s="307" customFormat="1">
      <c r="A638" s="354"/>
      <c r="B638" s="368" t="s">
        <v>949</v>
      </c>
      <c r="C638" s="368"/>
      <c r="D638" s="368"/>
      <c r="E638" s="270" t="s">
        <v>950</v>
      </c>
      <c r="F638" s="369">
        <f>F639+F645</f>
        <v>2819.5</v>
      </c>
      <c r="G638" s="369">
        <f t="shared" si="43"/>
        <v>2784.3</v>
      </c>
    </row>
    <row r="639" spans="1:7" s="307" customFormat="1">
      <c r="A639" s="354"/>
      <c r="B639" s="368"/>
      <c r="C639" s="370" t="s">
        <v>783</v>
      </c>
      <c r="D639" s="370"/>
      <c r="E639" s="371" t="s">
        <v>784</v>
      </c>
      <c r="F639" s="372">
        <f t="shared" si="43"/>
        <v>2784.3</v>
      </c>
      <c r="G639" s="372">
        <f t="shared" si="43"/>
        <v>2784.3</v>
      </c>
    </row>
    <row r="640" spans="1:7" s="307" customFormat="1">
      <c r="A640" s="354"/>
      <c r="B640" s="368"/>
      <c r="C640" s="370" t="s">
        <v>785</v>
      </c>
      <c r="D640" s="370"/>
      <c r="E640" s="371" t="s">
        <v>786</v>
      </c>
      <c r="F640" s="372">
        <f>F641+F643</f>
        <v>2784.3</v>
      </c>
      <c r="G640" s="372">
        <f>G641+G643</f>
        <v>2784.3</v>
      </c>
    </row>
    <row r="641" spans="1:7" s="307" customFormat="1" ht="38.25">
      <c r="A641" s="354"/>
      <c r="B641" s="368"/>
      <c r="C641" s="370"/>
      <c r="D641" s="370" t="s">
        <v>787</v>
      </c>
      <c r="E641" s="371" t="s">
        <v>788</v>
      </c>
      <c r="F641" s="372">
        <f>F642</f>
        <v>2721</v>
      </c>
      <c r="G641" s="372">
        <f>G642</f>
        <v>2721</v>
      </c>
    </row>
    <row r="642" spans="1:7" s="307" customFormat="1">
      <c r="A642" s="354"/>
      <c r="B642" s="368"/>
      <c r="C642" s="370"/>
      <c r="D642" s="370" t="s">
        <v>789</v>
      </c>
      <c r="E642" s="371" t="s">
        <v>790</v>
      </c>
      <c r="F642" s="372">
        <v>2721</v>
      </c>
      <c r="G642" s="372">
        <v>2721</v>
      </c>
    </row>
    <row r="643" spans="1:7" s="307" customFormat="1">
      <c r="A643" s="354"/>
      <c r="B643" s="368"/>
      <c r="C643" s="370"/>
      <c r="D643" s="370" t="s">
        <v>791</v>
      </c>
      <c r="E643" s="371" t="s">
        <v>792</v>
      </c>
      <c r="F643" s="372">
        <f>F644</f>
        <v>63.3</v>
      </c>
      <c r="G643" s="372">
        <f>G644</f>
        <v>63.3</v>
      </c>
    </row>
    <row r="644" spans="1:7" s="307" customFormat="1" ht="12.75" customHeight="1">
      <c r="A644" s="354"/>
      <c r="B644" s="368"/>
      <c r="C644" s="370"/>
      <c r="D644" s="370" t="s">
        <v>793</v>
      </c>
      <c r="E644" s="371" t="s">
        <v>794</v>
      </c>
      <c r="F644" s="372">
        <f>50.1+13.2</f>
        <v>63.3</v>
      </c>
      <c r="G644" s="372">
        <f>50.1+13.2</f>
        <v>63.3</v>
      </c>
    </row>
    <row r="645" spans="1:7" s="307" customFormat="1">
      <c r="A645" s="354"/>
      <c r="B645" s="368"/>
      <c r="C645" s="368" t="s">
        <v>401</v>
      </c>
      <c r="D645" s="368"/>
      <c r="E645" s="354" t="s">
        <v>400</v>
      </c>
      <c r="F645" s="372">
        <f>F646</f>
        <v>35.200000000000003</v>
      </c>
      <c r="G645" s="372"/>
    </row>
    <row r="646" spans="1:7" s="307" customFormat="1" ht="51">
      <c r="A646" s="354"/>
      <c r="B646" s="368"/>
      <c r="C646" s="368" t="s">
        <v>803</v>
      </c>
      <c r="D646" s="368"/>
      <c r="E646" s="354" t="s">
        <v>804</v>
      </c>
      <c r="F646" s="372">
        <f>F647</f>
        <v>35.200000000000003</v>
      </c>
      <c r="G646" s="372"/>
    </row>
    <row r="647" spans="1:7" s="307" customFormat="1" ht="38.25">
      <c r="A647" s="354"/>
      <c r="B647" s="368"/>
      <c r="C647" s="368"/>
      <c r="D647" s="370" t="s">
        <v>787</v>
      </c>
      <c r="E647" s="371" t="s">
        <v>788</v>
      </c>
      <c r="F647" s="372">
        <f>F648</f>
        <v>35.200000000000003</v>
      </c>
      <c r="G647" s="372"/>
    </row>
    <row r="648" spans="1:7" s="307" customFormat="1">
      <c r="A648" s="354"/>
      <c r="B648" s="368"/>
      <c r="C648" s="368"/>
      <c r="D648" s="370" t="s">
        <v>789</v>
      </c>
      <c r="E648" s="371" t="s">
        <v>790</v>
      </c>
      <c r="F648" s="372">
        <v>35.200000000000003</v>
      </c>
      <c r="G648" s="372"/>
    </row>
    <row r="649" spans="1:7" s="307" customFormat="1">
      <c r="A649" s="453" t="s">
        <v>364</v>
      </c>
      <c r="B649" s="454"/>
      <c r="C649" s="454"/>
      <c r="D649" s="455"/>
      <c r="E649" s="354"/>
      <c r="F649" s="360">
        <f>F10+F57+F130+F287+F334+F427+F581+F599+F619+F636+F385</f>
        <v>1881601.6919999998</v>
      </c>
      <c r="G649" s="360">
        <f>G10+G57+G130+G287+G334+G427+G581+G599+G619+G636+G385</f>
        <v>1979220.5</v>
      </c>
    </row>
  </sheetData>
  <mergeCells count="12">
    <mergeCell ref="E8:E9"/>
    <mergeCell ref="F8:G8"/>
    <mergeCell ref="E1:G1"/>
    <mergeCell ref="E2:G2"/>
    <mergeCell ref="E3:G3"/>
    <mergeCell ref="E4:G4"/>
    <mergeCell ref="A6:F6"/>
    <mergeCell ref="A649:D649"/>
    <mergeCell ref="A8:A9"/>
    <mergeCell ref="B8:B9"/>
    <mergeCell ref="C8:C9"/>
    <mergeCell ref="D8:D9"/>
  </mergeCells>
  <pageMargins left="0.78740157480314965" right="0.39370078740157483" top="0.59055118110236227" bottom="0.59055118110236227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B16" sqref="B16:C16"/>
    </sheetView>
  </sheetViews>
  <sheetFormatPr defaultRowHeight="12.75"/>
  <cols>
    <col min="1" max="1" width="6.140625" customWidth="1"/>
    <col min="2" max="2" width="7" customWidth="1"/>
    <col min="3" max="3" width="62.85546875" customWidth="1"/>
    <col min="4" max="4" width="13.140625" customWidth="1"/>
  </cols>
  <sheetData>
    <row r="1" spans="1:4" ht="15.75">
      <c r="A1" s="250"/>
      <c r="B1" s="460" t="s">
        <v>518</v>
      </c>
      <c r="C1" s="460"/>
      <c r="D1" s="460"/>
    </row>
    <row r="2" spans="1:4" ht="15.75">
      <c r="A2" s="250"/>
      <c r="B2" s="460" t="s">
        <v>220</v>
      </c>
      <c r="C2" s="460"/>
      <c r="D2" s="460"/>
    </row>
    <row r="3" spans="1:4" ht="15.75">
      <c r="A3" s="250"/>
      <c r="B3" s="460" t="s">
        <v>221</v>
      </c>
      <c r="C3" s="460"/>
      <c r="D3" s="460"/>
    </row>
    <row r="4" spans="1:4" ht="15.75">
      <c r="A4" s="250"/>
      <c r="B4" s="460" t="s">
        <v>533</v>
      </c>
      <c r="C4" s="460"/>
      <c r="D4" s="460"/>
    </row>
    <row r="5" spans="1:4" ht="53.25" customHeight="1">
      <c r="A5" s="463" t="s">
        <v>519</v>
      </c>
      <c r="B5" s="463"/>
      <c r="C5" s="463"/>
      <c r="D5" s="463"/>
    </row>
    <row r="6" spans="1:4" ht="18.75">
      <c r="A6" s="250"/>
      <c r="B6" s="251"/>
      <c r="C6" s="251"/>
      <c r="D6" s="252"/>
    </row>
    <row r="7" spans="1:4" ht="31.5">
      <c r="A7" s="259" t="s">
        <v>342</v>
      </c>
      <c r="B7" s="461" t="s">
        <v>534</v>
      </c>
      <c r="C7" s="462"/>
      <c r="D7" s="253" t="s">
        <v>520</v>
      </c>
    </row>
    <row r="8" spans="1:4" ht="32.25" customHeight="1">
      <c r="A8" s="254" t="s">
        <v>339</v>
      </c>
      <c r="B8" s="456" t="s">
        <v>521</v>
      </c>
      <c r="C8" s="457"/>
      <c r="D8" s="256">
        <v>100</v>
      </c>
    </row>
    <row r="9" spans="1:4" ht="31.5" customHeight="1">
      <c r="A9" s="254" t="s">
        <v>337</v>
      </c>
      <c r="B9" s="456" t="s">
        <v>522</v>
      </c>
      <c r="C9" s="457"/>
      <c r="D9" s="256">
        <v>5138</v>
      </c>
    </row>
    <row r="10" spans="1:4" ht="48" customHeight="1">
      <c r="A10" s="254" t="s">
        <v>335</v>
      </c>
      <c r="B10" s="456" t="s">
        <v>523</v>
      </c>
      <c r="C10" s="457"/>
      <c r="D10" s="256">
        <v>3971</v>
      </c>
    </row>
    <row r="11" spans="1:4" ht="48" customHeight="1">
      <c r="A11" s="254" t="s">
        <v>333</v>
      </c>
      <c r="B11" s="456" t="s">
        <v>524</v>
      </c>
      <c r="C11" s="457"/>
      <c r="D11" s="256">
        <v>8800.6</v>
      </c>
    </row>
    <row r="12" spans="1:4" ht="47.25" customHeight="1">
      <c r="A12" s="254" t="s">
        <v>331</v>
      </c>
      <c r="B12" s="456" t="s">
        <v>525</v>
      </c>
      <c r="C12" s="457"/>
      <c r="D12" s="256">
        <v>27445.3</v>
      </c>
    </row>
    <row r="13" spans="1:4" ht="31.5" customHeight="1">
      <c r="A13" s="254" t="s">
        <v>329</v>
      </c>
      <c r="B13" s="458" t="s">
        <v>526</v>
      </c>
      <c r="C13" s="459"/>
      <c r="D13" s="257">
        <v>824.3</v>
      </c>
    </row>
    <row r="14" spans="1:4" ht="63" customHeight="1">
      <c r="A14" s="254" t="s">
        <v>327</v>
      </c>
      <c r="B14" s="456" t="s">
        <v>527</v>
      </c>
      <c r="C14" s="464"/>
      <c r="D14" s="257">
        <v>417.6</v>
      </c>
    </row>
    <row r="15" spans="1:4" ht="62.25" customHeight="1">
      <c r="A15" s="254" t="s">
        <v>325</v>
      </c>
      <c r="B15" s="456" t="s">
        <v>1130</v>
      </c>
      <c r="C15" s="464"/>
      <c r="D15" s="257">
        <v>10000</v>
      </c>
    </row>
    <row r="16" spans="1:4" ht="47.25" customHeight="1">
      <c r="A16" s="254" t="s">
        <v>323</v>
      </c>
      <c r="B16" s="456" t="s">
        <v>528</v>
      </c>
      <c r="C16" s="464"/>
      <c r="D16" s="257">
        <v>31964.6</v>
      </c>
    </row>
    <row r="17" spans="1:4" ht="48" customHeight="1">
      <c r="A17" s="254" t="s">
        <v>321</v>
      </c>
      <c r="B17" s="456" t="s">
        <v>529</v>
      </c>
      <c r="C17" s="464"/>
      <c r="D17" s="257">
        <v>600</v>
      </c>
    </row>
    <row r="18" spans="1:4" ht="15.75">
      <c r="A18" s="255"/>
      <c r="B18" s="465" t="s">
        <v>530</v>
      </c>
      <c r="C18" s="466"/>
      <c r="D18" s="258">
        <f>D14+D13+D12+D11+D10+D9+D8+D15+D16+D17</f>
        <v>89261.4</v>
      </c>
    </row>
  </sheetData>
  <mergeCells count="17">
    <mergeCell ref="B14:C14"/>
    <mergeCell ref="B15:C15"/>
    <mergeCell ref="B16:C16"/>
    <mergeCell ref="B17:C17"/>
    <mergeCell ref="B18:C18"/>
    <mergeCell ref="B12:C12"/>
    <mergeCell ref="B13:C13"/>
    <mergeCell ref="B1:D1"/>
    <mergeCell ref="B2:D2"/>
    <mergeCell ref="B3:D3"/>
    <mergeCell ref="B4:D4"/>
    <mergeCell ref="B7:C7"/>
    <mergeCell ref="A5:D5"/>
    <mergeCell ref="B8:C8"/>
    <mergeCell ref="B9:C9"/>
    <mergeCell ref="B10:C10"/>
    <mergeCell ref="B11:C11"/>
  </mergeCell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A5" sqref="A5:XFD5"/>
    </sheetView>
  </sheetViews>
  <sheetFormatPr defaultRowHeight="12.75"/>
  <cols>
    <col min="1" max="1" width="4.5703125" customWidth="1"/>
    <col min="2" max="2" width="7" customWidth="1"/>
    <col min="3" max="3" width="53.7109375" customWidth="1"/>
    <col min="4" max="4" width="12.7109375" customWidth="1"/>
    <col min="5" max="5" width="12.5703125" customWidth="1"/>
  </cols>
  <sheetData>
    <row r="1" spans="1:5" s="134" customFormat="1" ht="15.75">
      <c r="A1" s="250"/>
      <c r="B1" s="460" t="s">
        <v>531</v>
      </c>
      <c r="C1" s="460"/>
      <c r="D1" s="460"/>
      <c r="E1" s="460"/>
    </row>
    <row r="2" spans="1:5" s="134" customFormat="1" ht="15.75">
      <c r="A2" s="250"/>
      <c r="B2" s="460" t="s">
        <v>220</v>
      </c>
      <c r="C2" s="460"/>
      <c r="D2" s="460"/>
      <c r="E2" s="460"/>
    </row>
    <row r="3" spans="1:5" s="134" customFormat="1" ht="15.75">
      <c r="A3" s="250"/>
      <c r="B3" s="460" t="s">
        <v>221</v>
      </c>
      <c r="C3" s="460"/>
      <c r="D3" s="460"/>
      <c r="E3" s="460"/>
    </row>
    <row r="4" spans="1:5" s="134" customFormat="1" ht="15.75">
      <c r="A4" s="250"/>
      <c r="B4" s="460" t="s">
        <v>535</v>
      </c>
      <c r="C4" s="460"/>
      <c r="D4" s="460"/>
      <c r="E4" s="460"/>
    </row>
    <row r="5" spans="1:5" s="134" customFormat="1" ht="15.75">
      <c r="A5" s="250"/>
      <c r="B5" s="133"/>
      <c r="C5" s="133"/>
      <c r="D5" s="133"/>
      <c r="E5" s="133"/>
    </row>
    <row r="6" spans="1:5" ht="56.25" customHeight="1">
      <c r="A6" s="479" t="s">
        <v>532</v>
      </c>
      <c r="B6" s="479"/>
      <c r="C6" s="479"/>
      <c r="D6" s="479"/>
      <c r="E6" s="479"/>
    </row>
    <row r="7" spans="1:5" s="102" customFormat="1" ht="19.5" customHeight="1">
      <c r="A7" s="467" t="s">
        <v>342</v>
      </c>
      <c r="B7" s="469" t="s">
        <v>534</v>
      </c>
      <c r="C7" s="470"/>
      <c r="D7" s="473" t="s">
        <v>520</v>
      </c>
      <c r="E7" s="474"/>
    </row>
    <row r="8" spans="1:5" s="102" customFormat="1" ht="19.5" customHeight="1">
      <c r="A8" s="468"/>
      <c r="B8" s="471"/>
      <c r="C8" s="472"/>
      <c r="D8" s="95" t="s">
        <v>202</v>
      </c>
      <c r="E8" s="95" t="s">
        <v>280</v>
      </c>
    </row>
    <row r="9" spans="1:5" s="102" customFormat="1" ht="28.5" customHeight="1">
      <c r="A9" s="190" t="s">
        <v>339</v>
      </c>
      <c r="B9" s="475" t="s">
        <v>521</v>
      </c>
      <c r="C9" s="480"/>
      <c r="D9" s="261">
        <v>100</v>
      </c>
      <c r="E9" s="261"/>
    </row>
    <row r="10" spans="1:5" s="102" customFormat="1" ht="29.25" customHeight="1">
      <c r="A10" s="190" t="s">
        <v>337</v>
      </c>
      <c r="B10" s="475" t="s">
        <v>522</v>
      </c>
      <c r="C10" s="480"/>
      <c r="D10" s="261">
        <v>5446</v>
      </c>
      <c r="E10" s="261">
        <v>5694</v>
      </c>
    </row>
    <row r="11" spans="1:5" s="102" customFormat="1" ht="45" customHeight="1">
      <c r="A11" s="190" t="s">
        <v>335</v>
      </c>
      <c r="B11" s="475" t="s">
        <v>523</v>
      </c>
      <c r="C11" s="480"/>
      <c r="D11" s="261">
        <v>846</v>
      </c>
      <c r="E11" s="261"/>
    </row>
    <row r="12" spans="1:5" s="102" customFormat="1" ht="45" customHeight="1">
      <c r="A12" s="190" t="s">
        <v>333</v>
      </c>
      <c r="B12" s="475" t="s">
        <v>524</v>
      </c>
      <c r="C12" s="480"/>
      <c r="D12" s="261">
        <v>10843</v>
      </c>
      <c r="E12" s="261">
        <v>10892.1</v>
      </c>
    </row>
    <row r="13" spans="1:5" s="102" customFormat="1" ht="45" customHeight="1">
      <c r="A13" s="190" t="s">
        <v>331</v>
      </c>
      <c r="B13" s="475" t="s">
        <v>525</v>
      </c>
      <c r="C13" s="480"/>
      <c r="D13" s="261">
        <v>65538.600000000006</v>
      </c>
      <c r="E13" s="261">
        <v>28523</v>
      </c>
    </row>
    <row r="14" spans="1:5" s="102" customFormat="1" ht="29.25" customHeight="1">
      <c r="A14" s="190" t="s">
        <v>329</v>
      </c>
      <c r="B14" s="481" t="s">
        <v>526</v>
      </c>
      <c r="C14" s="482"/>
      <c r="D14" s="262">
        <v>734.3</v>
      </c>
      <c r="E14" s="262">
        <v>699.3</v>
      </c>
    </row>
    <row r="15" spans="1:5" s="102" customFormat="1" ht="60" customHeight="1">
      <c r="A15" s="190" t="s">
        <v>327</v>
      </c>
      <c r="B15" s="475" t="s">
        <v>527</v>
      </c>
      <c r="C15" s="476"/>
      <c r="D15" s="262">
        <v>417.6</v>
      </c>
      <c r="E15" s="262"/>
    </row>
    <row r="16" spans="1:5" s="102" customFormat="1" ht="44.25" customHeight="1">
      <c r="A16" s="190" t="s">
        <v>325</v>
      </c>
      <c r="B16" s="475" t="s">
        <v>528</v>
      </c>
      <c r="C16" s="476"/>
      <c r="D16" s="262">
        <v>33277.1</v>
      </c>
      <c r="E16" s="262">
        <v>33616.6</v>
      </c>
    </row>
    <row r="17" spans="1:5" s="102" customFormat="1" ht="42.75" customHeight="1">
      <c r="A17" s="190" t="s">
        <v>323</v>
      </c>
      <c r="B17" s="475" t="s">
        <v>529</v>
      </c>
      <c r="C17" s="476"/>
      <c r="D17" s="262">
        <v>600</v>
      </c>
      <c r="E17" s="262">
        <v>600</v>
      </c>
    </row>
    <row r="18" spans="1:5" s="102" customFormat="1" ht="14.25">
      <c r="A18" s="263"/>
      <c r="B18" s="477" t="s">
        <v>530</v>
      </c>
      <c r="C18" s="478"/>
      <c r="D18" s="264">
        <f>D15+D14+D13+D12+D11+D10+D9+D16+D17</f>
        <v>117802.6</v>
      </c>
      <c r="E18" s="264">
        <f>E15+E14+E13+E12+E11+E10+E9+E16+E17</f>
        <v>80025</v>
      </c>
    </row>
  </sheetData>
  <mergeCells count="18">
    <mergeCell ref="B15:C15"/>
    <mergeCell ref="B16:C16"/>
    <mergeCell ref="B17:C17"/>
    <mergeCell ref="B18:C18"/>
    <mergeCell ref="A6:E6"/>
    <mergeCell ref="B9:C9"/>
    <mergeCell ref="B10:C10"/>
    <mergeCell ref="B11:C11"/>
    <mergeCell ref="B12:C12"/>
    <mergeCell ref="B13:C13"/>
    <mergeCell ref="B14:C14"/>
    <mergeCell ref="B1:E1"/>
    <mergeCell ref="B2:E2"/>
    <mergeCell ref="B3:E3"/>
    <mergeCell ref="B4:E4"/>
    <mergeCell ref="A7:A8"/>
    <mergeCell ref="B7:C8"/>
    <mergeCell ref="D7:E7"/>
  </mergeCells>
  <pageMargins left="0.98425196850393704" right="0.39370078740157483" top="0.59055118110236227" bottom="0.59055118110236227" header="0.31496062992125984" footer="0.31496062992125984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29"/>
  <sheetViews>
    <sheetView topLeftCell="A124" workbookViewId="0">
      <selection activeCell="F50" sqref="F50"/>
    </sheetView>
  </sheetViews>
  <sheetFormatPr defaultRowHeight="12.75"/>
  <cols>
    <col min="1" max="1" width="6.42578125" customWidth="1"/>
    <col min="2" max="2" width="57.42578125" customWidth="1"/>
    <col min="3" max="3" width="14.140625" customWidth="1"/>
    <col min="4" max="4" width="11.28515625" customWidth="1"/>
  </cols>
  <sheetData>
    <row r="1" spans="1:5" s="134" customFormat="1" ht="15.75">
      <c r="A1" s="460" t="s">
        <v>536</v>
      </c>
      <c r="B1" s="460"/>
      <c r="C1" s="460"/>
      <c r="D1" s="460"/>
    </row>
    <row r="2" spans="1:5" s="134" customFormat="1" ht="15.75">
      <c r="A2" s="460" t="s">
        <v>220</v>
      </c>
      <c r="B2" s="460"/>
      <c r="C2" s="460"/>
      <c r="D2" s="460"/>
    </row>
    <row r="3" spans="1:5" s="134" customFormat="1" ht="15.75">
      <c r="A3" s="460" t="s">
        <v>221</v>
      </c>
      <c r="B3" s="460"/>
      <c r="C3" s="460"/>
      <c r="D3" s="460"/>
    </row>
    <row r="4" spans="1:5" s="134" customFormat="1" ht="15.75">
      <c r="A4" s="460" t="s">
        <v>684</v>
      </c>
      <c r="B4" s="460"/>
      <c r="C4" s="460"/>
      <c r="D4" s="460"/>
    </row>
    <row r="5" spans="1:5" s="134" customFormat="1" ht="15.75">
      <c r="A5" s="133"/>
      <c r="B5" s="133"/>
      <c r="C5" s="133"/>
      <c r="D5" s="133"/>
    </row>
    <row r="6" spans="1:5" ht="45.75" customHeight="1">
      <c r="A6" s="436" t="s">
        <v>686</v>
      </c>
      <c r="B6" s="436"/>
      <c r="C6" s="436"/>
      <c r="D6" s="436"/>
    </row>
    <row r="7" spans="1:5" ht="18.75">
      <c r="A7" s="93"/>
      <c r="B7" s="93"/>
      <c r="C7" s="93"/>
      <c r="D7" s="93"/>
    </row>
    <row r="8" spans="1:5" s="102" customFormat="1" ht="28.5">
      <c r="A8" s="473" t="s">
        <v>689</v>
      </c>
      <c r="B8" s="474"/>
      <c r="C8" s="247" t="s">
        <v>685</v>
      </c>
      <c r="D8" s="94" t="s">
        <v>456</v>
      </c>
    </row>
    <row r="9" spans="1:5" s="102" customFormat="1" ht="30.75" customHeight="1">
      <c r="A9" s="485" t="s">
        <v>688</v>
      </c>
      <c r="B9" s="555"/>
      <c r="C9" s="301" t="s">
        <v>537</v>
      </c>
      <c r="D9" s="300">
        <f>D10+D12+D18</f>
        <v>100</v>
      </c>
    </row>
    <row r="10" spans="1:5" s="102" customFormat="1" ht="30">
      <c r="A10" s="303" t="s">
        <v>335</v>
      </c>
      <c r="B10" s="83" t="s">
        <v>538</v>
      </c>
      <c r="C10" s="283"/>
      <c r="D10" s="308">
        <f>D11</f>
        <v>15</v>
      </c>
    </row>
    <row r="11" spans="1:5" s="182" customFormat="1" ht="25.5">
      <c r="A11" s="304" t="s">
        <v>539</v>
      </c>
      <c r="B11" s="305" t="s">
        <v>540</v>
      </c>
      <c r="C11" s="266"/>
      <c r="D11" s="309">
        <v>15</v>
      </c>
    </row>
    <row r="12" spans="1:5" s="102" customFormat="1" ht="15">
      <c r="A12" s="302" t="s">
        <v>333</v>
      </c>
      <c r="B12" s="287" t="s">
        <v>690</v>
      </c>
      <c r="C12" s="283"/>
      <c r="D12" s="308">
        <f>D14+D15+D16+D243+D13+D17</f>
        <v>64</v>
      </c>
    </row>
    <row r="13" spans="1:5" s="182" customFormat="1" ht="63.75">
      <c r="A13" s="306" t="s">
        <v>541</v>
      </c>
      <c r="B13" s="305" t="s">
        <v>691</v>
      </c>
      <c r="C13" s="266"/>
      <c r="D13" s="309">
        <v>5</v>
      </c>
    </row>
    <row r="14" spans="1:5" s="182" customFormat="1" ht="25.5">
      <c r="A14" s="306" t="s">
        <v>542</v>
      </c>
      <c r="B14" s="305" t="s">
        <v>1133</v>
      </c>
      <c r="C14" s="266"/>
      <c r="D14" s="309">
        <v>15</v>
      </c>
    </row>
    <row r="15" spans="1:5" s="182" customFormat="1" ht="12.75" customHeight="1">
      <c r="A15" s="306" t="s">
        <v>544</v>
      </c>
      <c r="B15" s="268" t="s">
        <v>545</v>
      </c>
      <c r="C15" s="266"/>
      <c r="D15" s="309">
        <v>11</v>
      </c>
    </row>
    <row r="16" spans="1:5" s="182" customFormat="1">
      <c r="A16" s="306" t="s">
        <v>546</v>
      </c>
      <c r="B16" s="268" t="s">
        <v>547</v>
      </c>
      <c r="C16" s="266"/>
      <c r="D16" s="309">
        <v>23</v>
      </c>
      <c r="E16" s="307"/>
    </row>
    <row r="17" spans="1:4" s="182" customFormat="1">
      <c r="A17" s="306" t="s">
        <v>548</v>
      </c>
      <c r="B17" s="268" t="s">
        <v>549</v>
      </c>
      <c r="C17" s="266"/>
      <c r="D17" s="309">
        <v>10</v>
      </c>
    </row>
    <row r="18" spans="1:4" s="102" customFormat="1" ht="15">
      <c r="A18" s="302" t="s">
        <v>329</v>
      </c>
      <c r="B18" s="107" t="s">
        <v>550</v>
      </c>
      <c r="C18" s="284"/>
      <c r="D18" s="308">
        <f>D19</f>
        <v>21</v>
      </c>
    </row>
    <row r="19" spans="1:4" s="182" customFormat="1">
      <c r="A19" s="306" t="s">
        <v>551</v>
      </c>
      <c r="B19" s="268" t="s">
        <v>552</v>
      </c>
      <c r="C19" s="266"/>
      <c r="D19" s="309">
        <v>21</v>
      </c>
    </row>
    <row r="20" spans="1:4" s="102" customFormat="1" ht="39.75" customHeight="1">
      <c r="A20" s="483" t="s">
        <v>1131</v>
      </c>
      <c r="B20" s="484"/>
      <c r="C20" s="269" t="s">
        <v>553</v>
      </c>
      <c r="D20" s="300">
        <f>D21+D23+D26</f>
        <v>31964.6</v>
      </c>
    </row>
    <row r="21" spans="1:4" s="85" customFormat="1" ht="29.25" customHeight="1">
      <c r="A21" s="287" t="s">
        <v>339</v>
      </c>
      <c r="B21" s="83" t="s">
        <v>554</v>
      </c>
      <c r="C21" s="286"/>
      <c r="D21" s="308">
        <f>D22</f>
        <v>18561.3</v>
      </c>
    </row>
    <row r="22" spans="1:4" s="307" customFormat="1" ht="38.25">
      <c r="A22" s="267" t="s">
        <v>431</v>
      </c>
      <c r="B22" s="270" t="s">
        <v>555</v>
      </c>
      <c r="C22" s="272"/>
      <c r="D22" s="309">
        <v>18561.3</v>
      </c>
    </row>
    <row r="23" spans="1:4" s="85" customFormat="1" ht="30">
      <c r="A23" s="287" t="s">
        <v>337</v>
      </c>
      <c r="B23" s="83" t="s">
        <v>556</v>
      </c>
      <c r="C23" s="286"/>
      <c r="D23" s="308">
        <f>D24+D25</f>
        <v>12523.3</v>
      </c>
    </row>
    <row r="24" spans="1:4" s="307" customFormat="1" ht="38.25">
      <c r="A24" s="267" t="s">
        <v>557</v>
      </c>
      <c r="B24" s="270" t="s">
        <v>555</v>
      </c>
      <c r="C24" s="272"/>
      <c r="D24" s="309">
        <v>12023.3</v>
      </c>
    </row>
    <row r="25" spans="1:4" s="307" customFormat="1">
      <c r="A25" s="267" t="s">
        <v>558</v>
      </c>
      <c r="B25" s="270" t="s">
        <v>559</v>
      </c>
      <c r="C25" s="272"/>
      <c r="D25" s="310">
        <v>500</v>
      </c>
    </row>
    <row r="26" spans="1:4" s="85" customFormat="1" ht="45">
      <c r="A26" s="287" t="s">
        <v>335</v>
      </c>
      <c r="B26" s="83" t="s">
        <v>560</v>
      </c>
      <c r="C26" s="286"/>
      <c r="D26" s="308">
        <f>D27</f>
        <v>880</v>
      </c>
    </row>
    <row r="27" spans="1:4" s="307" customFormat="1" ht="51">
      <c r="A27" s="267" t="s">
        <v>561</v>
      </c>
      <c r="B27" s="270" t="s">
        <v>562</v>
      </c>
      <c r="C27" s="272"/>
      <c r="D27" s="309">
        <v>880</v>
      </c>
    </row>
    <row r="28" spans="1:4" s="102" customFormat="1" ht="45.75" customHeight="1">
      <c r="A28" s="485" t="s">
        <v>522</v>
      </c>
      <c r="B28" s="486"/>
      <c r="C28" s="285"/>
      <c r="D28" s="300">
        <f>D29+D31+D37+D38</f>
        <v>5138</v>
      </c>
    </row>
    <row r="29" spans="1:4" s="102" customFormat="1" ht="38.25">
      <c r="A29" s="107" t="s">
        <v>542</v>
      </c>
      <c r="B29" s="297" t="s">
        <v>563</v>
      </c>
      <c r="C29" s="269" t="s">
        <v>564</v>
      </c>
      <c r="D29" s="308">
        <f>D30</f>
        <v>100</v>
      </c>
    </row>
    <row r="30" spans="1:4" s="182" customFormat="1">
      <c r="A30" s="268" t="s">
        <v>565</v>
      </c>
      <c r="B30" s="270" t="s">
        <v>692</v>
      </c>
      <c r="C30" s="272"/>
      <c r="D30" s="309">
        <v>100</v>
      </c>
    </row>
    <row r="31" spans="1:4" s="102" customFormat="1" ht="38.25">
      <c r="A31" s="289" t="s">
        <v>544</v>
      </c>
      <c r="B31" s="287" t="s">
        <v>568</v>
      </c>
      <c r="C31" s="269" t="s">
        <v>564</v>
      </c>
      <c r="D31" s="308">
        <f>D32+D33+D34</f>
        <v>2369</v>
      </c>
    </row>
    <row r="32" spans="1:4" s="182" customFormat="1" ht="38.25">
      <c r="A32" s="274" t="s">
        <v>569</v>
      </c>
      <c r="B32" s="270" t="s">
        <v>570</v>
      </c>
      <c r="C32" s="275"/>
      <c r="D32" s="309">
        <v>2234</v>
      </c>
    </row>
    <row r="33" spans="1:4" s="182" customFormat="1">
      <c r="A33" s="274" t="s">
        <v>571</v>
      </c>
      <c r="B33" s="270" t="s">
        <v>572</v>
      </c>
      <c r="C33" s="272"/>
      <c r="D33" s="309">
        <v>35</v>
      </c>
    </row>
    <row r="34" spans="1:4" s="182" customFormat="1">
      <c r="A34" s="274" t="s">
        <v>573</v>
      </c>
      <c r="B34" s="305" t="s">
        <v>574</v>
      </c>
      <c r="C34" s="272"/>
      <c r="D34" s="309">
        <f>D35+D36</f>
        <v>100</v>
      </c>
    </row>
    <row r="35" spans="1:4" s="182" customFormat="1" ht="25.5">
      <c r="A35" s="276"/>
      <c r="B35" s="305" t="s">
        <v>693</v>
      </c>
      <c r="C35" s="272"/>
      <c r="D35" s="309">
        <v>50</v>
      </c>
    </row>
    <row r="36" spans="1:4" s="182" customFormat="1" ht="25.5">
      <c r="A36" s="276"/>
      <c r="B36" s="305" t="s">
        <v>694</v>
      </c>
      <c r="C36" s="272"/>
      <c r="D36" s="309">
        <v>50</v>
      </c>
    </row>
    <row r="37" spans="1:4" s="102" customFormat="1" ht="38.25">
      <c r="A37" s="492" t="s">
        <v>548</v>
      </c>
      <c r="B37" s="496" t="s">
        <v>566</v>
      </c>
      <c r="C37" s="269" t="s">
        <v>564</v>
      </c>
      <c r="D37" s="308">
        <v>300</v>
      </c>
    </row>
    <row r="38" spans="1:4" s="102" customFormat="1" ht="38.25">
      <c r="A38" s="494"/>
      <c r="B38" s="497"/>
      <c r="C38" s="272" t="s">
        <v>567</v>
      </c>
      <c r="D38" s="308">
        <v>2369</v>
      </c>
    </row>
    <row r="39" spans="1:4" s="102" customFormat="1" ht="60" customHeight="1">
      <c r="A39" s="487" t="s">
        <v>398</v>
      </c>
      <c r="B39" s="488"/>
      <c r="C39" s="277" t="s">
        <v>575</v>
      </c>
      <c r="D39" s="311">
        <f>D40+D44+D46+D50+D48</f>
        <v>10000</v>
      </c>
    </row>
    <row r="40" spans="1:4" s="102" customFormat="1" ht="45">
      <c r="A40" s="289" t="s">
        <v>339</v>
      </c>
      <c r="B40" s="83" t="s">
        <v>576</v>
      </c>
      <c r="C40" s="289"/>
      <c r="D40" s="312">
        <f>D43+D42+D41</f>
        <v>6280</v>
      </c>
    </row>
    <row r="41" spans="1:4" s="182" customFormat="1">
      <c r="A41" s="313" t="s">
        <v>577</v>
      </c>
      <c r="B41" s="270" t="s">
        <v>578</v>
      </c>
      <c r="C41" s="275"/>
      <c r="D41" s="314">
        <v>1740</v>
      </c>
    </row>
    <row r="42" spans="1:4" s="182" customFormat="1">
      <c r="A42" s="313" t="s">
        <v>431</v>
      </c>
      <c r="B42" s="270" t="s">
        <v>579</v>
      </c>
      <c r="C42" s="275"/>
      <c r="D42" s="314">
        <v>3740</v>
      </c>
    </row>
    <row r="43" spans="1:4" s="182" customFormat="1">
      <c r="A43" s="313" t="s">
        <v>580</v>
      </c>
      <c r="B43" s="270" t="s">
        <v>581</v>
      </c>
      <c r="C43" s="275"/>
      <c r="D43" s="314">
        <v>800</v>
      </c>
    </row>
    <row r="44" spans="1:4" s="102" customFormat="1" ht="45" customHeight="1">
      <c r="A44" s="315" t="s">
        <v>337</v>
      </c>
      <c r="B44" s="292" t="s">
        <v>582</v>
      </c>
      <c r="C44" s="288"/>
      <c r="D44" s="312">
        <f>D45</f>
        <v>936</v>
      </c>
    </row>
    <row r="45" spans="1:4" s="182" customFormat="1">
      <c r="A45" s="313" t="s">
        <v>558</v>
      </c>
      <c r="B45" s="270" t="s">
        <v>579</v>
      </c>
      <c r="C45" s="274"/>
      <c r="D45" s="314">
        <v>936</v>
      </c>
    </row>
    <row r="46" spans="1:4" s="102" customFormat="1" ht="28.5" customHeight="1">
      <c r="A46" s="315" t="s">
        <v>335</v>
      </c>
      <c r="B46" s="292" t="s">
        <v>583</v>
      </c>
      <c r="C46" s="288"/>
      <c r="D46" s="312">
        <f>D47</f>
        <v>252</v>
      </c>
    </row>
    <row r="47" spans="1:4" s="182" customFormat="1">
      <c r="A47" s="313" t="s">
        <v>584</v>
      </c>
      <c r="B47" s="270" t="s">
        <v>579</v>
      </c>
      <c r="C47" s="274"/>
      <c r="D47" s="314">
        <v>252</v>
      </c>
    </row>
    <row r="48" spans="1:4" s="102" customFormat="1" ht="45">
      <c r="A48" s="315" t="s">
        <v>333</v>
      </c>
      <c r="B48" s="292" t="s">
        <v>1134</v>
      </c>
      <c r="C48" s="288"/>
      <c r="D48" s="312">
        <f>D49</f>
        <v>2332</v>
      </c>
    </row>
    <row r="49" spans="1:4" s="182" customFormat="1">
      <c r="A49" s="313" t="s">
        <v>541</v>
      </c>
      <c r="B49" s="270" t="s">
        <v>578</v>
      </c>
      <c r="C49" s="275"/>
      <c r="D49" s="314">
        <v>2332</v>
      </c>
    </row>
    <row r="50" spans="1:4" s="102" customFormat="1" ht="75">
      <c r="A50" s="315" t="s">
        <v>329</v>
      </c>
      <c r="B50" s="292" t="s">
        <v>585</v>
      </c>
      <c r="C50" s="288"/>
      <c r="D50" s="312">
        <f>D51</f>
        <v>200</v>
      </c>
    </row>
    <row r="51" spans="1:4" s="182" customFormat="1">
      <c r="A51" s="313" t="s">
        <v>586</v>
      </c>
      <c r="B51" s="278" t="s">
        <v>587</v>
      </c>
      <c r="C51" s="275"/>
      <c r="D51" s="314">
        <v>200</v>
      </c>
    </row>
    <row r="52" spans="1:4" s="102" customFormat="1" ht="30" customHeight="1">
      <c r="A52" s="498" t="s">
        <v>695</v>
      </c>
      <c r="B52" s="499"/>
      <c r="C52" s="301" t="s">
        <v>537</v>
      </c>
      <c r="D52" s="300">
        <f>D53+D58+D60+D64+D68</f>
        <v>3971</v>
      </c>
    </row>
    <row r="53" spans="1:4" s="102" customFormat="1" ht="15">
      <c r="A53" s="295" t="s">
        <v>337</v>
      </c>
      <c r="B53" s="291" t="s">
        <v>588</v>
      </c>
      <c r="C53" s="285"/>
      <c r="D53" s="261">
        <f>D54+D55+D56+D57</f>
        <v>650</v>
      </c>
    </row>
    <row r="54" spans="1:4" s="182" customFormat="1" ht="25.5">
      <c r="A54" s="325" t="s">
        <v>590</v>
      </c>
      <c r="B54" s="280" t="s">
        <v>1135</v>
      </c>
      <c r="C54" s="269"/>
      <c r="D54" s="320">
        <v>200</v>
      </c>
    </row>
    <row r="55" spans="1:4" s="182" customFormat="1" ht="25.5">
      <c r="A55" s="325" t="s">
        <v>591</v>
      </c>
      <c r="B55" s="280" t="s">
        <v>1136</v>
      </c>
      <c r="C55" s="269"/>
      <c r="D55" s="320">
        <v>200</v>
      </c>
    </row>
    <row r="56" spans="1:4" s="182" customFormat="1" ht="38.25">
      <c r="A56" s="325" t="s">
        <v>592</v>
      </c>
      <c r="B56" s="279" t="s">
        <v>593</v>
      </c>
      <c r="C56" s="269"/>
      <c r="D56" s="320">
        <v>150</v>
      </c>
    </row>
    <row r="57" spans="1:4" s="182" customFormat="1" ht="38.25" customHeight="1">
      <c r="A57" s="325" t="s">
        <v>594</v>
      </c>
      <c r="B57" s="279" t="s">
        <v>595</v>
      </c>
      <c r="C57" s="269"/>
      <c r="D57" s="320">
        <v>100</v>
      </c>
    </row>
    <row r="58" spans="1:4" s="102" customFormat="1" ht="15">
      <c r="A58" s="265" t="s">
        <v>335</v>
      </c>
      <c r="B58" s="292" t="s">
        <v>596</v>
      </c>
      <c r="C58" s="82"/>
      <c r="D58" s="321">
        <f>D59</f>
        <v>3000</v>
      </c>
    </row>
    <row r="59" spans="1:4" s="182" customFormat="1" ht="25.5">
      <c r="A59" s="326" t="s">
        <v>597</v>
      </c>
      <c r="B59" s="278" t="s">
        <v>598</v>
      </c>
      <c r="C59" s="272"/>
      <c r="D59" s="322">
        <v>3000</v>
      </c>
    </row>
    <row r="60" spans="1:4" s="102" customFormat="1" ht="30">
      <c r="A60" s="303" t="s">
        <v>599</v>
      </c>
      <c r="B60" s="83" t="s">
        <v>600</v>
      </c>
      <c r="C60" s="286"/>
      <c r="D60" s="308">
        <f>D61+D62+D63</f>
        <v>136</v>
      </c>
    </row>
    <row r="61" spans="1:4" s="182" customFormat="1" ht="51">
      <c r="A61" s="327" t="s">
        <v>601</v>
      </c>
      <c r="B61" s="280" t="s">
        <v>602</v>
      </c>
      <c r="C61" s="269"/>
      <c r="D61" s="323">
        <v>40</v>
      </c>
    </row>
    <row r="62" spans="1:4" s="182" customFormat="1">
      <c r="A62" s="327" t="s">
        <v>603</v>
      </c>
      <c r="B62" s="280" t="s">
        <v>604</v>
      </c>
      <c r="C62" s="269"/>
      <c r="D62" s="323">
        <v>76</v>
      </c>
    </row>
    <row r="63" spans="1:4" s="182" customFormat="1" ht="51">
      <c r="A63" s="327" t="s">
        <v>605</v>
      </c>
      <c r="B63" s="280" t="s">
        <v>606</v>
      </c>
      <c r="C63" s="269"/>
      <c r="D63" s="323">
        <v>20</v>
      </c>
    </row>
    <row r="64" spans="1:4" s="102" customFormat="1" ht="45">
      <c r="A64" s="328" t="s">
        <v>331</v>
      </c>
      <c r="B64" s="293" t="s">
        <v>607</v>
      </c>
      <c r="C64" s="190"/>
      <c r="D64" s="261">
        <f>D65+D66+D67</f>
        <v>135</v>
      </c>
    </row>
    <row r="65" spans="1:4" s="182" customFormat="1" ht="25.5">
      <c r="A65" s="327" t="s">
        <v>608</v>
      </c>
      <c r="B65" s="280" t="s">
        <v>609</v>
      </c>
      <c r="C65" s="281"/>
      <c r="D65" s="323">
        <v>30</v>
      </c>
    </row>
    <row r="66" spans="1:4" s="182" customFormat="1">
      <c r="A66" s="327" t="s">
        <v>610</v>
      </c>
      <c r="B66" s="280" t="s">
        <v>696</v>
      </c>
      <c r="C66" s="281"/>
      <c r="D66" s="323">
        <v>30</v>
      </c>
    </row>
    <row r="67" spans="1:4" s="182" customFormat="1" ht="51">
      <c r="A67" s="329" t="s">
        <v>611</v>
      </c>
      <c r="B67" s="317" t="s">
        <v>612</v>
      </c>
      <c r="C67" s="318"/>
      <c r="D67" s="324">
        <v>75</v>
      </c>
    </row>
    <row r="68" spans="1:4" s="102" customFormat="1" ht="30">
      <c r="A68" s="330" t="s">
        <v>329</v>
      </c>
      <c r="B68" s="293" t="s">
        <v>613</v>
      </c>
      <c r="C68" s="294"/>
      <c r="D68" s="261">
        <f>D69</f>
        <v>50</v>
      </c>
    </row>
    <row r="69" spans="1:4" s="182" customFormat="1" ht="25.5">
      <c r="A69" s="331" t="s">
        <v>614</v>
      </c>
      <c r="B69" s="319" t="s">
        <v>615</v>
      </c>
      <c r="C69" s="281"/>
      <c r="D69" s="323">
        <v>50</v>
      </c>
    </row>
    <row r="70" spans="1:4" s="102" customFormat="1" ht="45.75" customHeight="1">
      <c r="A70" s="483" t="s">
        <v>697</v>
      </c>
      <c r="B70" s="484"/>
      <c r="C70" s="301" t="s">
        <v>616</v>
      </c>
      <c r="D70" s="300">
        <f>D71+D74</f>
        <v>8800.5999999999985</v>
      </c>
    </row>
    <row r="71" spans="1:4" s="102" customFormat="1" ht="15">
      <c r="A71" s="265" t="s">
        <v>339</v>
      </c>
      <c r="B71" s="297" t="s">
        <v>617</v>
      </c>
      <c r="C71" s="286"/>
      <c r="D71" s="308">
        <f>D72+D73</f>
        <v>5855.4</v>
      </c>
    </row>
    <row r="72" spans="1:4" s="182" customFormat="1" ht="25.5" customHeight="1">
      <c r="A72" s="305" t="s">
        <v>429</v>
      </c>
      <c r="B72" s="273" t="s">
        <v>618</v>
      </c>
      <c r="C72" s="272"/>
      <c r="D72" s="309">
        <v>5705.4</v>
      </c>
    </row>
    <row r="73" spans="1:4" s="182" customFormat="1" ht="25.5">
      <c r="A73" s="305" t="s">
        <v>431</v>
      </c>
      <c r="B73" s="273" t="s">
        <v>619</v>
      </c>
      <c r="C73" s="272"/>
      <c r="D73" s="309">
        <v>150</v>
      </c>
    </row>
    <row r="74" spans="1:4" s="102" customFormat="1" ht="45">
      <c r="A74" s="265" t="s">
        <v>337</v>
      </c>
      <c r="B74" s="297" t="s">
        <v>620</v>
      </c>
      <c r="C74" s="82"/>
      <c r="D74" s="308">
        <f>D75+D76</f>
        <v>2945.2</v>
      </c>
    </row>
    <row r="75" spans="1:4" s="182" customFormat="1" ht="25.5" customHeight="1">
      <c r="A75" s="305" t="s">
        <v>557</v>
      </c>
      <c r="B75" s="273" t="s">
        <v>618</v>
      </c>
      <c r="C75" s="272"/>
      <c r="D75" s="309">
        <v>2445.1999999999998</v>
      </c>
    </row>
    <row r="76" spans="1:4" s="182" customFormat="1" ht="15" customHeight="1">
      <c r="A76" s="305" t="s">
        <v>558</v>
      </c>
      <c r="B76" s="282" t="s">
        <v>621</v>
      </c>
      <c r="C76" s="272"/>
      <c r="D76" s="309">
        <v>500</v>
      </c>
    </row>
    <row r="77" spans="1:4" s="102" customFormat="1" ht="38.25">
      <c r="A77" s="483" t="s">
        <v>698</v>
      </c>
      <c r="B77" s="484"/>
      <c r="C77" s="269" t="s">
        <v>553</v>
      </c>
      <c r="D77" s="300">
        <f>D78+D83</f>
        <v>600</v>
      </c>
    </row>
    <row r="78" spans="1:4" s="102" customFormat="1" ht="60">
      <c r="A78" s="265" t="s">
        <v>622</v>
      </c>
      <c r="B78" s="297" t="s">
        <v>623</v>
      </c>
      <c r="C78" s="286"/>
      <c r="D78" s="308">
        <f>D79+D80+D81+D82</f>
        <v>315</v>
      </c>
    </row>
    <row r="79" spans="1:4" s="182" customFormat="1">
      <c r="A79" s="305" t="s">
        <v>577</v>
      </c>
      <c r="B79" s="273" t="s">
        <v>624</v>
      </c>
      <c r="C79" s="272"/>
      <c r="D79" s="309">
        <v>250</v>
      </c>
    </row>
    <row r="80" spans="1:4" s="182" customFormat="1">
      <c r="A80" s="305" t="s">
        <v>431</v>
      </c>
      <c r="B80" s="273" t="s">
        <v>625</v>
      </c>
      <c r="C80" s="272"/>
      <c r="D80" s="309">
        <v>10</v>
      </c>
    </row>
    <row r="81" spans="1:5" s="182" customFormat="1">
      <c r="A81" s="305" t="s">
        <v>580</v>
      </c>
      <c r="B81" s="273" t="s">
        <v>626</v>
      </c>
      <c r="C81" s="272"/>
      <c r="D81" s="309">
        <v>5</v>
      </c>
    </row>
    <row r="82" spans="1:5" s="182" customFormat="1">
      <c r="A82" s="305" t="s">
        <v>627</v>
      </c>
      <c r="B82" s="273" t="s">
        <v>628</v>
      </c>
      <c r="C82" s="272"/>
      <c r="D82" s="309">
        <v>50</v>
      </c>
    </row>
    <row r="83" spans="1:5" s="102" customFormat="1" ht="60">
      <c r="A83" s="287" t="s">
        <v>629</v>
      </c>
      <c r="B83" s="296" t="s">
        <v>630</v>
      </c>
      <c r="C83" s="286"/>
      <c r="D83" s="308">
        <f>D84+D85+D86+D87+D88+D89</f>
        <v>285</v>
      </c>
    </row>
    <row r="84" spans="1:5" s="182" customFormat="1">
      <c r="A84" s="267" t="s">
        <v>557</v>
      </c>
      <c r="B84" s="282" t="s">
        <v>631</v>
      </c>
      <c r="C84" s="272"/>
      <c r="D84" s="309">
        <v>5</v>
      </c>
    </row>
    <row r="85" spans="1:5" s="182" customFormat="1">
      <c r="A85" s="267" t="s">
        <v>558</v>
      </c>
      <c r="B85" s="282" t="s">
        <v>632</v>
      </c>
      <c r="C85" s="272"/>
      <c r="D85" s="309">
        <v>60</v>
      </c>
    </row>
    <row r="86" spans="1:5" s="182" customFormat="1">
      <c r="A86" s="267" t="s">
        <v>633</v>
      </c>
      <c r="B86" s="282" t="s">
        <v>634</v>
      </c>
      <c r="C86" s="272"/>
      <c r="D86" s="309">
        <v>75</v>
      </c>
    </row>
    <row r="87" spans="1:5" s="182" customFormat="1">
      <c r="A87" s="267" t="s">
        <v>635</v>
      </c>
      <c r="B87" s="282" t="s">
        <v>636</v>
      </c>
      <c r="C87" s="272"/>
      <c r="D87" s="309">
        <v>60</v>
      </c>
    </row>
    <row r="88" spans="1:5" s="182" customFormat="1" ht="25.5">
      <c r="A88" s="267" t="s">
        <v>589</v>
      </c>
      <c r="B88" s="282" t="s">
        <v>637</v>
      </c>
      <c r="C88" s="272"/>
      <c r="D88" s="309">
        <v>70</v>
      </c>
    </row>
    <row r="89" spans="1:5" s="182" customFormat="1">
      <c r="A89" s="267" t="s">
        <v>638</v>
      </c>
      <c r="B89" s="282" t="s">
        <v>639</v>
      </c>
      <c r="C89" s="272"/>
      <c r="D89" s="309">
        <v>15</v>
      </c>
    </row>
    <row r="90" spans="1:5" s="102" customFormat="1" ht="46.5" customHeight="1">
      <c r="A90" s="483" t="s">
        <v>699</v>
      </c>
      <c r="B90" s="484"/>
      <c r="C90" s="332" t="s">
        <v>537</v>
      </c>
      <c r="D90" s="300">
        <f>D91+D92</f>
        <v>27445.3</v>
      </c>
    </row>
    <row r="91" spans="1:5" s="102" customFormat="1" ht="30">
      <c r="A91" s="265" t="s">
        <v>339</v>
      </c>
      <c r="B91" s="297" t="s">
        <v>430</v>
      </c>
      <c r="C91" s="286"/>
      <c r="D91" s="308">
        <v>24172.799999999999</v>
      </c>
    </row>
    <row r="92" spans="1:5" s="102" customFormat="1" ht="15">
      <c r="A92" s="265" t="s">
        <v>629</v>
      </c>
      <c r="B92" s="297" t="s">
        <v>640</v>
      </c>
      <c r="C92" s="286"/>
      <c r="D92" s="308">
        <v>3272.5</v>
      </c>
      <c r="E92" s="85"/>
    </row>
    <row r="93" spans="1:5" s="102" customFormat="1" ht="58.5" customHeight="1">
      <c r="A93" s="487" t="s">
        <v>1132</v>
      </c>
      <c r="B93" s="488"/>
      <c r="C93" s="298"/>
      <c r="D93" s="311">
        <f>D94+D95+D96+D97+D98+D99+D100+D101+D102+D103</f>
        <v>417.60000000000008</v>
      </c>
    </row>
    <row r="94" spans="1:5" s="102" customFormat="1" ht="15" customHeight="1">
      <c r="A94" s="489" t="s">
        <v>335</v>
      </c>
      <c r="B94" s="492" t="s">
        <v>642</v>
      </c>
      <c r="C94" s="272" t="s">
        <v>643</v>
      </c>
      <c r="D94" s="312">
        <v>200</v>
      </c>
    </row>
    <row r="95" spans="1:5" s="102" customFormat="1" ht="15">
      <c r="A95" s="490"/>
      <c r="B95" s="493"/>
      <c r="C95" s="272" t="s">
        <v>701</v>
      </c>
      <c r="D95" s="312">
        <v>29.6</v>
      </c>
    </row>
    <row r="96" spans="1:5" s="102" customFormat="1" ht="25.5">
      <c r="A96" s="490"/>
      <c r="B96" s="493"/>
      <c r="C96" s="272" t="s">
        <v>702</v>
      </c>
      <c r="D96" s="312">
        <v>17.600000000000001</v>
      </c>
    </row>
    <row r="97" spans="1:4" s="102" customFormat="1" ht="15">
      <c r="A97" s="490"/>
      <c r="B97" s="493"/>
      <c r="C97" s="272" t="s">
        <v>703</v>
      </c>
      <c r="D97" s="312">
        <v>29.6</v>
      </c>
    </row>
    <row r="98" spans="1:4" s="102" customFormat="1" ht="15">
      <c r="A98" s="490"/>
      <c r="B98" s="493"/>
      <c r="C98" s="272" t="s">
        <v>704</v>
      </c>
      <c r="D98" s="312">
        <v>35.200000000000003</v>
      </c>
    </row>
    <row r="99" spans="1:4" s="102" customFormat="1" ht="15">
      <c r="A99" s="490"/>
      <c r="B99" s="493"/>
      <c r="C99" s="333" t="s">
        <v>705</v>
      </c>
      <c r="D99" s="312">
        <v>17.600000000000001</v>
      </c>
    </row>
    <row r="100" spans="1:4" s="102" customFormat="1" ht="25.5">
      <c r="A100" s="490"/>
      <c r="B100" s="493"/>
      <c r="C100" s="272" t="s">
        <v>706</v>
      </c>
      <c r="D100" s="312">
        <v>17.600000000000001</v>
      </c>
    </row>
    <row r="101" spans="1:4" s="102" customFormat="1" ht="25.5">
      <c r="A101" s="490"/>
      <c r="B101" s="493"/>
      <c r="C101" s="272" t="s">
        <v>707</v>
      </c>
      <c r="D101" s="312">
        <v>35.200000000000003</v>
      </c>
    </row>
    <row r="102" spans="1:4" s="102" customFormat="1" ht="25.5">
      <c r="A102" s="490"/>
      <c r="B102" s="493"/>
      <c r="C102" s="272" t="s">
        <v>641</v>
      </c>
      <c r="D102" s="312">
        <v>17.600000000000001</v>
      </c>
    </row>
    <row r="103" spans="1:4" s="102" customFormat="1" ht="25.5">
      <c r="A103" s="491"/>
      <c r="B103" s="494"/>
      <c r="C103" s="272" t="s">
        <v>708</v>
      </c>
      <c r="D103" s="312">
        <v>17.600000000000001</v>
      </c>
    </row>
    <row r="104" spans="1:4" s="102" customFormat="1" ht="37.5" customHeight="1">
      <c r="A104" s="483" t="s">
        <v>709</v>
      </c>
      <c r="B104" s="495"/>
      <c r="C104" s="285"/>
      <c r="D104" s="311">
        <f>D105+D108+D121+D123</f>
        <v>824.3</v>
      </c>
    </row>
    <row r="105" spans="1:4" s="102" customFormat="1" ht="30">
      <c r="A105" s="265" t="s">
        <v>339</v>
      </c>
      <c r="B105" s="334" t="s">
        <v>644</v>
      </c>
      <c r="C105" s="82"/>
      <c r="D105" s="312">
        <f>D106+D107</f>
        <v>45</v>
      </c>
    </row>
    <row r="106" spans="1:4" s="182" customFormat="1" ht="38.25">
      <c r="A106" s="305" t="s">
        <v>645</v>
      </c>
      <c r="B106" s="335" t="s">
        <v>646</v>
      </c>
      <c r="C106" s="272" t="s">
        <v>553</v>
      </c>
      <c r="D106" s="314">
        <v>10</v>
      </c>
    </row>
    <row r="107" spans="1:4" s="182" customFormat="1" ht="25.5">
      <c r="A107" s="305" t="s">
        <v>647</v>
      </c>
      <c r="B107" s="335" t="s">
        <v>648</v>
      </c>
      <c r="C107" s="272" t="s">
        <v>643</v>
      </c>
      <c r="D107" s="314">
        <v>35</v>
      </c>
    </row>
    <row r="108" spans="1:4" s="102" customFormat="1" ht="15">
      <c r="A108" s="265" t="s">
        <v>337</v>
      </c>
      <c r="B108" s="334" t="s">
        <v>649</v>
      </c>
      <c r="C108" s="82"/>
      <c r="D108" s="312">
        <f>D109+D110+D111+D112+D113+D114+D115+D116+D117+D118+D119+D120</f>
        <v>594.29999999999995</v>
      </c>
    </row>
    <row r="109" spans="1:4" s="182" customFormat="1" ht="38.25">
      <c r="A109" s="305" t="s">
        <v>635</v>
      </c>
      <c r="B109" s="335" t="s">
        <v>650</v>
      </c>
      <c r="C109" s="272" t="s">
        <v>553</v>
      </c>
      <c r="D109" s="314">
        <v>20</v>
      </c>
    </row>
    <row r="110" spans="1:4" s="182" customFormat="1" ht="25.5">
      <c r="A110" s="305" t="s">
        <v>589</v>
      </c>
      <c r="B110" s="335" t="s">
        <v>651</v>
      </c>
      <c r="C110" s="272" t="s">
        <v>641</v>
      </c>
      <c r="D110" s="314">
        <v>10</v>
      </c>
    </row>
    <row r="111" spans="1:4" s="182" customFormat="1" ht="25.5">
      <c r="A111" s="305" t="s">
        <v>638</v>
      </c>
      <c r="B111" s="335" t="s">
        <v>652</v>
      </c>
      <c r="C111" s="272" t="s">
        <v>710</v>
      </c>
      <c r="D111" s="314">
        <v>5</v>
      </c>
    </row>
    <row r="112" spans="1:4" s="182" customFormat="1" ht="38.25">
      <c r="A112" s="305" t="s">
        <v>653</v>
      </c>
      <c r="B112" s="335" t="s">
        <v>654</v>
      </c>
      <c r="C112" s="272" t="s">
        <v>643</v>
      </c>
      <c r="D112" s="314">
        <v>40</v>
      </c>
    </row>
    <row r="113" spans="1:4" s="182" customFormat="1">
      <c r="A113" s="305" t="s">
        <v>655</v>
      </c>
      <c r="B113" s="335" t="s">
        <v>656</v>
      </c>
      <c r="C113" s="272" t="s">
        <v>703</v>
      </c>
      <c r="D113" s="314">
        <v>20</v>
      </c>
    </row>
    <row r="114" spans="1:4" s="182" customFormat="1" ht="38.25">
      <c r="A114" s="305" t="s">
        <v>657</v>
      </c>
      <c r="B114" s="335" t="s">
        <v>658</v>
      </c>
      <c r="C114" s="272" t="s">
        <v>710</v>
      </c>
      <c r="D114" s="314">
        <v>10</v>
      </c>
    </row>
    <row r="115" spans="1:4" s="182" customFormat="1" ht="38.25">
      <c r="A115" s="305" t="s">
        <v>659</v>
      </c>
      <c r="B115" s="335" t="s">
        <v>660</v>
      </c>
      <c r="C115" s="272" t="s">
        <v>553</v>
      </c>
      <c r="D115" s="314">
        <v>362.3</v>
      </c>
    </row>
    <row r="116" spans="1:4" s="182" customFormat="1" ht="38.25">
      <c r="A116" s="305" t="s">
        <v>661</v>
      </c>
      <c r="B116" s="335" t="s">
        <v>662</v>
      </c>
      <c r="C116" s="272" t="s">
        <v>553</v>
      </c>
      <c r="D116" s="314">
        <v>10</v>
      </c>
    </row>
    <row r="117" spans="1:4" s="182" customFormat="1" ht="38.25">
      <c r="A117" s="305" t="s">
        <v>663</v>
      </c>
      <c r="B117" s="335" t="s">
        <v>664</v>
      </c>
      <c r="C117" s="272" t="s">
        <v>553</v>
      </c>
      <c r="D117" s="314">
        <v>30</v>
      </c>
    </row>
    <row r="118" spans="1:4" s="182" customFormat="1" ht="25.5">
      <c r="A118" s="305" t="s">
        <v>665</v>
      </c>
      <c r="B118" s="335" t="s">
        <v>666</v>
      </c>
      <c r="C118" s="272" t="s">
        <v>710</v>
      </c>
      <c r="D118" s="314">
        <v>50</v>
      </c>
    </row>
    <row r="119" spans="1:4" s="182" customFormat="1" ht="25.5" customHeight="1">
      <c r="A119" s="305" t="s">
        <v>667</v>
      </c>
      <c r="B119" s="335" t="s">
        <v>668</v>
      </c>
      <c r="C119" s="272" t="s">
        <v>710</v>
      </c>
      <c r="D119" s="314">
        <v>30</v>
      </c>
    </row>
    <row r="120" spans="1:4" s="182" customFormat="1" ht="51">
      <c r="A120" s="305" t="s">
        <v>669</v>
      </c>
      <c r="B120" s="335" t="s">
        <v>670</v>
      </c>
      <c r="C120" s="272" t="s">
        <v>710</v>
      </c>
      <c r="D120" s="314">
        <v>7</v>
      </c>
    </row>
    <row r="121" spans="1:4" s="102" customFormat="1" ht="45">
      <c r="A121" s="265" t="s">
        <v>335</v>
      </c>
      <c r="B121" s="334" t="s">
        <v>671</v>
      </c>
      <c r="C121" s="286"/>
      <c r="D121" s="312">
        <f>D122</f>
        <v>70</v>
      </c>
    </row>
    <row r="122" spans="1:4" s="182" customFormat="1" ht="51">
      <c r="A122" s="305" t="s">
        <v>674</v>
      </c>
      <c r="B122" s="335" t="s">
        <v>675</v>
      </c>
      <c r="C122" s="272" t="s">
        <v>643</v>
      </c>
      <c r="D122" s="314">
        <v>70</v>
      </c>
    </row>
    <row r="123" spans="1:4" s="102" customFormat="1" ht="30">
      <c r="A123" s="265" t="s">
        <v>333</v>
      </c>
      <c r="B123" s="334" t="s">
        <v>676</v>
      </c>
      <c r="C123" s="272" t="s">
        <v>643</v>
      </c>
      <c r="D123" s="312">
        <f>D124+D125+D126+D127+D128</f>
        <v>115</v>
      </c>
    </row>
    <row r="124" spans="1:4" s="182" customFormat="1" ht="40.5" customHeight="1">
      <c r="A124" s="305" t="s">
        <v>541</v>
      </c>
      <c r="B124" s="335" t="s">
        <v>677</v>
      </c>
      <c r="C124" s="307"/>
      <c r="D124" s="314">
        <v>14.7</v>
      </c>
    </row>
    <row r="125" spans="1:4" s="182" customFormat="1" ht="25.5">
      <c r="A125" s="305" t="s">
        <v>678</v>
      </c>
      <c r="B125" s="335" t="s">
        <v>679</v>
      </c>
      <c r="C125" s="272"/>
      <c r="D125" s="314">
        <v>30</v>
      </c>
    </row>
    <row r="126" spans="1:4" s="182" customFormat="1" ht="51">
      <c r="A126" s="305" t="s">
        <v>680</v>
      </c>
      <c r="B126" s="335" t="s">
        <v>681</v>
      </c>
      <c r="C126" s="272"/>
      <c r="D126" s="314">
        <v>30.5</v>
      </c>
    </row>
    <row r="127" spans="1:4" s="182" customFormat="1" ht="25.5">
      <c r="A127" s="305" t="s">
        <v>601</v>
      </c>
      <c r="B127" s="335" t="s">
        <v>682</v>
      </c>
      <c r="C127" s="272"/>
      <c r="D127" s="314">
        <v>15</v>
      </c>
    </row>
    <row r="128" spans="1:4" s="182" customFormat="1" ht="51">
      <c r="A128" s="305" t="s">
        <v>544</v>
      </c>
      <c r="B128" s="335" t="s">
        <v>683</v>
      </c>
      <c r="C128" s="272"/>
      <c r="D128" s="314">
        <v>24.8</v>
      </c>
    </row>
    <row r="129" spans="1:4" s="102" customFormat="1" ht="15">
      <c r="A129" s="290"/>
      <c r="B129" s="299" t="s">
        <v>530</v>
      </c>
      <c r="C129" s="299"/>
      <c r="D129" s="260">
        <f>D9+D20+D28+D39+D52+D70+D77+D90+D93+D104</f>
        <v>89261.400000000009</v>
      </c>
    </row>
  </sheetData>
  <mergeCells count="20">
    <mergeCell ref="A93:B93"/>
    <mergeCell ref="A94:A103"/>
    <mergeCell ref="B94:B103"/>
    <mergeCell ref="A104:B104"/>
    <mergeCell ref="A37:A38"/>
    <mergeCell ref="B37:B38"/>
    <mergeCell ref="A52:B52"/>
    <mergeCell ref="A70:B70"/>
    <mergeCell ref="A77:B77"/>
    <mergeCell ref="A90:B90"/>
    <mergeCell ref="A9:B9"/>
    <mergeCell ref="A20:B20"/>
    <mergeCell ref="A28:B28"/>
    <mergeCell ref="A39:B39"/>
    <mergeCell ref="A1:D1"/>
    <mergeCell ref="A2:D2"/>
    <mergeCell ref="A3:D3"/>
    <mergeCell ref="A4:D4"/>
    <mergeCell ref="A6:D6"/>
    <mergeCell ref="A8:B8"/>
  </mergeCell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114"/>
  <sheetViews>
    <sheetView workbookViewId="0">
      <selection activeCell="D120" sqref="D120"/>
    </sheetView>
  </sheetViews>
  <sheetFormatPr defaultRowHeight="12.75"/>
  <cols>
    <col min="1" max="1" width="6.42578125" customWidth="1"/>
    <col min="2" max="2" width="52.42578125" customWidth="1"/>
    <col min="3" max="3" width="14.140625" customWidth="1"/>
    <col min="4" max="4" width="12.140625" customWidth="1"/>
    <col min="5" max="5" width="11.28515625" customWidth="1"/>
  </cols>
  <sheetData>
    <row r="1" spans="1:5" s="134" customFormat="1" ht="15.75">
      <c r="A1" s="460" t="s">
        <v>711</v>
      </c>
      <c r="B1" s="460"/>
      <c r="C1" s="460"/>
      <c r="D1" s="460"/>
      <c r="E1" s="460"/>
    </row>
    <row r="2" spans="1:5" s="134" customFormat="1" ht="15.75">
      <c r="A2" s="460" t="s">
        <v>220</v>
      </c>
      <c r="B2" s="460"/>
      <c r="C2" s="460"/>
      <c r="D2" s="460"/>
      <c r="E2" s="460"/>
    </row>
    <row r="3" spans="1:5" s="134" customFormat="1" ht="15.75">
      <c r="A3" s="460" t="s">
        <v>221</v>
      </c>
      <c r="B3" s="460"/>
      <c r="C3" s="460"/>
      <c r="D3" s="460"/>
      <c r="E3" s="460"/>
    </row>
    <row r="4" spans="1:5" s="134" customFormat="1" ht="15.75">
      <c r="A4" s="460" t="s">
        <v>684</v>
      </c>
      <c r="B4" s="460"/>
      <c r="C4" s="460"/>
      <c r="D4" s="460"/>
      <c r="E4" s="460"/>
    </row>
    <row r="5" spans="1:5" s="134" customFormat="1" ht="15.75">
      <c r="A5" s="133"/>
      <c r="B5" s="133"/>
      <c r="C5" s="133"/>
      <c r="D5" s="133"/>
      <c r="E5" s="133"/>
    </row>
    <row r="6" spans="1:5" ht="45.75" customHeight="1">
      <c r="A6" s="436" t="s">
        <v>712</v>
      </c>
      <c r="B6" s="436"/>
      <c r="C6" s="436"/>
      <c r="D6" s="436"/>
      <c r="E6" s="436"/>
    </row>
    <row r="7" spans="1:5" ht="18.75">
      <c r="A7" s="93"/>
      <c r="B7" s="93"/>
      <c r="C7" s="93"/>
      <c r="D7" s="93"/>
      <c r="E7" s="93"/>
    </row>
    <row r="8" spans="1:5" ht="17.25" customHeight="1">
      <c r="A8" s="438" t="s">
        <v>689</v>
      </c>
      <c r="B8" s="438"/>
      <c r="C8" s="438" t="s">
        <v>685</v>
      </c>
      <c r="D8" s="437" t="s">
        <v>456</v>
      </c>
      <c r="E8" s="437"/>
    </row>
    <row r="9" spans="1:5" s="102" customFormat="1" ht="24" customHeight="1">
      <c r="A9" s="438"/>
      <c r="B9" s="438"/>
      <c r="C9" s="438"/>
      <c r="D9" s="95" t="s">
        <v>202</v>
      </c>
      <c r="E9" s="95" t="s">
        <v>280</v>
      </c>
    </row>
    <row r="10" spans="1:5" s="102" customFormat="1" ht="30.75" customHeight="1">
      <c r="A10" s="556" t="s">
        <v>688</v>
      </c>
      <c r="B10" s="556"/>
      <c r="C10" s="301" t="s">
        <v>537</v>
      </c>
      <c r="D10" s="300">
        <f>D11+D13+D19</f>
        <v>100</v>
      </c>
      <c r="E10" s="300"/>
    </row>
    <row r="11" spans="1:5" s="102" customFormat="1" ht="30">
      <c r="A11" s="265" t="s">
        <v>335</v>
      </c>
      <c r="B11" s="83" t="s">
        <v>1137</v>
      </c>
      <c r="C11" s="283"/>
      <c r="D11" s="308">
        <f>D12</f>
        <v>15</v>
      </c>
      <c r="E11" s="308"/>
    </row>
    <row r="12" spans="1:5" s="182" customFormat="1" ht="25.5">
      <c r="A12" s="267" t="s">
        <v>539</v>
      </c>
      <c r="B12" s="305" t="s">
        <v>540</v>
      </c>
      <c r="C12" s="266"/>
      <c r="D12" s="309">
        <v>15</v>
      </c>
      <c r="E12" s="309"/>
    </row>
    <row r="13" spans="1:5" s="102" customFormat="1" ht="15">
      <c r="A13" s="287" t="s">
        <v>333</v>
      </c>
      <c r="B13" s="287" t="s">
        <v>690</v>
      </c>
      <c r="C13" s="283"/>
      <c r="D13" s="308">
        <f>D15+D16+D17+D228+D14+D18</f>
        <v>64</v>
      </c>
      <c r="E13" s="308"/>
    </row>
    <row r="14" spans="1:5" s="182" customFormat="1" ht="63.75">
      <c r="A14" s="267" t="s">
        <v>541</v>
      </c>
      <c r="B14" s="305" t="s">
        <v>691</v>
      </c>
      <c r="C14" s="266"/>
      <c r="D14" s="309">
        <v>5</v>
      </c>
      <c r="E14" s="309"/>
    </row>
    <row r="15" spans="1:5" s="182" customFormat="1" ht="25.5">
      <c r="A15" s="267" t="s">
        <v>542</v>
      </c>
      <c r="B15" s="305" t="s">
        <v>543</v>
      </c>
      <c r="C15" s="266"/>
      <c r="D15" s="309">
        <v>15</v>
      </c>
      <c r="E15" s="309"/>
    </row>
    <row r="16" spans="1:5" s="182" customFormat="1" ht="25.5" customHeight="1">
      <c r="A16" s="267" t="s">
        <v>544</v>
      </c>
      <c r="B16" s="268" t="s">
        <v>545</v>
      </c>
      <c r="C16" s="266"/>
      <c r="D16" s="309">
        <v>11</v>
      </c>
      <c r="E16" s="309"/>
    </row>
    <row r="17" spans="1:6" s="182" customFormat="1">
      <c r="A17" s="267" t="s">
        <v>546</v>
      </c>
      <c r="B17" s="268" t="s">
        <v>547</v>
      </c>
      <c r="C17" s="266"/>
      <c r="D17" s="309">
        <v>23</v>
      </c>
      <c r="E17" s="309"/>
      <c r="F17" s="307"/>
    </row>
    <row r="18" spans="1:6" s="182" customFormat="1">
      <c r="A18" s="267" t="s">
        <v>548</v>
      </c>
      <c r="B18" s="268" t="s">
        <v>549</v>
      </c>
      <c r="C18" s="266"/>
      <c r="D18" s="309">
        <v>10</v>
      </c>
      <c r="E18" s="309"/>
    </row>
    <row r="19" spans="1:6" s="102" customFormat="1" ht="15">
      <c r="A19" s="287" t="s">
        <v>329</v>
      </c>
      <c r="B19" s="107" t="s">
        <v>550</v>
      </c>
      <c r="C19" s="284"/>
      <c r="D19" s="308">
        <f>D20</f>
        <v>21</v>
      </c>
      <c r="E19" s="308"/>
    </row>
    <row r="20" spans="1:6" s="182" customFormat="1">
      <c r="A20" s="267" t="s">
        <v>551</v>
      </c>
      <c r="B20" s="268" t="s">
        <v>552</v>
      </c>
      <c r="C20" s="266"/>
      <c r="D20" s="309">
        <v>21</v>
      </c>
      <c r="E20" s="309"/>
    </row>
    <row r="21" spans="1:6" s="102" customFormat="1" ht="44.25" customHeight="1">
      <c r="A21" s="557" t="s">
        <v>687</v>
      </c>
      <c r="B21" s="558"/>
      <c r="C21" s="269" t="s">
        <v>553</v>
      </c>
      <c r="D21" s="300">
        <f>D22+D24+D26</f>
        <v>33277.1</v>
      </c>
      <c r="E21" s="300">
        <f>E22+E24+E26</f>
        <v>33616.6</v>
      </c>
    </row>
    <row r="22" spans="1:6" s="85" customFormat="1" ht="29.25" customHeight="1">
      <c r="A22" s="287" t="s">
        <v>339</v>
      </c>
      <c r="B22" s="83" t="s">
        <v>554</v>
      </c>
      <c r="C22" s="286"/>
      <c r="D22" s="308">
        <f>D23</f>
        <v>19823.8</v>
      </c>
      <c r="E22" s="308">
        <f>E23</f>
        <v>20153.3</v>
      </c>
    </row>
    <row r="23" spans="1:6" s="307" customFormat="1" ht="38.25">
      <c r="A23" s="267" t="s">
        <v>431</v>
      </c>
      <c r="B23" s="270" t="s">
        <v>555</v>
      </c>
      <c r="C23" s="272"/>
      <c r="D23" s="309">
        <v>19823.8</v>
      </c>
      <c r="E23" s="309">
        <v>20153.3</v>
      </c>
    </row>
    <row r="24" spans="1:6" s="85" customFormat="1" ht="30">
      <c r="A24" s="287" t="s">
        <v>337</v>
      </c>
      <c r="B24" s="83" t="s">
        <v>556</v>
      </c>
      <c r="C24" s="286"/>
      <c r="D24" s="308">
        <f>D25</f>
        <v>12533.3</v>
      </c>
      <c r="E24" s="308">
        <f>E25</f>
        <v>12533.3</v>
      </c>
    </row>
    <row r="25" spans="1:6" s="307" customFormat="1" ht="38.25">
      <c r="A25" s="267" t="s">
        <v>557</v>
      </c>
      <c r="B25" s="270" t="s">
        <v>555</v>
      </c>
      <c r="C25" s="272"/>
      <c r="D25" s="309">
        <v>12533.3</v>
      </c>
      <c r="E25" s="309">
        <v>12533.3</v>
      </c>
    </row>
    <row r="26" spans="1:6" s="85" customFormat="1" ht="45">
      <c r="A26" s="287" t="s">
        <v>335</v>
      </c>
      <c r="B26" s="83" t="s">
        <v>560</v>
      </c>
      <c r="C26" s="286"/>
      <c r="D26" s="308">
        <f>D27</f>
        <v>920</v>
      </c>
      <c r="E26" s="308">
        <f>E27</f>
        <v>930</v>
      </c>
    </row>
    <row r="27" spans="1:6" s="307" customFormat="1" ht="51">
      <c r="A27" s="267" t="s">
        <v>561</v>
      </c>
      <c r="B27" s="270" t="s">
        <v>562</v>
      </c>
      <c r="C27" s="272"/>
      <c r="D27" s="309">
        <v>920</v>
      </c>
      <c r="E27" s="309">
        <v>930</v>
      </c>
    </row>
    <row r="28" spans="1:6" s="102" customFormat="1" ht="45.75" customHeight="1">
      <c r="A28" s="559" t="s">
        <v>522</v>
      </c>
      <c r="B28" s="560"/>
      <c r="C28" s="285"/>
      <c r="D28" s="300">
        <f>D29+D31+D37+D38</f>
        <v>5446</v>
      </c>
      <c r="E28" s="300">
        <f>E29+E31+E37+E38</f>
        <v>5694</v>
      </c>
    </row>
    <row r="29" spans="1:6" s="102" customFormat="1" ht="38.25">
      <c r="A29" s="107" t="s">
        <v>542</v>
      </c>
      <c r="B29" s="296" t="s">
        <v>563</v>
      </c>
      <c r="C29" s="269" t="s">
        <v>564</v>
      </c>
      <c r="D29" s="308">
        <f>D30</f>
        <v>100</v>
      </c>
      <c r="E29" s="308">
        <f>E30</f>
        <v>100</v>
      </c>
    </row>
    <row r="30" spans="1:6" s="182" customFormat="1" ht="25.5">
      <c r="A30" s="268" t="s">
        <v>565</v>
      </c>
      <c r="B30" s="270" t="s">
        <v>692</v>
      </c>
      <c r="C30" s="272"/>
      <c r="D30" s="309">
        <v>100</v>
      </c>
      <c r="E30" s="309">
        <v>100</v>
      </c>
    </row>
    <row r="31" spans="1:6" s="102" customFormat="1" ht="38.25">
      <c r="A31" s="289" t="s">
        <v>544</v>
      </c>
      <c r="B31" s="287" t="s">
        <v>568</v>
      </c>
      <c r="C31" s="269" t="s">
        <v>564</v>
      </c>
      <c r="D31" s="308">
        <f>D32+D33+D34</f>
        <v>3077</v>
      </c>
      <c r="E31" s="308">
        <f>E32+E33+E34</f>
        <v>2524</v>
      </c>
    </row>
    <row r="32" spans="1:6" s="182" customFormat="1" ht="38.25">
      <c r="A32" s="274" t="s">
        <v>569</v>
      </c>
      <c r="B32" s="270" t="s">
        <v>570</v>
      </c>
      <c r="C32" s="275"/>
      <c r="D32" s="309">
        <v>2937</v>
      </c>
      <c r="E32" s="309">
        <v>2384</v>
      </c>
    </row>
    <row r="33" spans="1:5" s="182" customFormat="1" ht="25.5">
      <c r="A33" s="274" t="s">
        <v>571</v>
      </c>
      <c r="B33" s="270" t="s">
        <v>572</v>
      </c>
      <c r="C33" s="272"/>
      <c r="D33" s="309">
        <v>40</v>
      </c>
      <c r="E33" s="309">
        <v>40</v>
      </c>
    </row>
    <row r="34" spans="1:5" s="182" customFormat="1">
      <c r="A34" s="274" t="s">
        <v>573</v>
      </c>
      <c r="B34" s="305" t="s">
        <v>574</v>
      </c>
      <c r="C34" s="272"/>
      <c r="D34" s="309">
        <f>D35+D36</f>
        <v>100</v>
      </c>
      <c r="E34" s="309">
        <f>E35+E36</f>
        <v>100</v>
      </c>
    </row>
    <row r="35" spans="1:5" s="182" customFormat="1" ht="25.5">
      <c r="A35" s="276"/>
      <c r="B35" s="305" t="s">
        <v>693</v>
      </c>
      <c r="C35" s="272"/>
      <c r="D35" s="309">
        <v>50</v>
      </c>
      <c r="E35" s="309">
        <v>50</v>
      </c>
    </row>
    <row r="36" spans="1:5" s="182" customFormat="1" ht="38.25">
      <c r="A36" s="276"/>
      <c r="B36" s="305" t="s">
        <v>694</v>
      </c>
      <c r="C36" s="272"/>
      <c r="D36" s="309">
        <v>50</v>
      </c>
      <c r="E36" s="309">
        <v>50</v>
      </c>
    </row>
    <row r="37" spans="1:5" s="102" customFormat="1" ht="38.25">
      <c r="A37" s="561" t="s">
        <v>548</v>
      </c>
      <c r="B37" s="562" t="s">
        <v>566</v>
      </c>
      <c r="C37" s="269" t="s">
        <v>564</v>
      </c>
      <c r="D37" s="308">
        <v>600</v>
      </c>
      <c r="E37" s="308">
        <v>900</v>
      </c>
    </row>
    <row r="38" spans="1:5" s="102" customFormat="1" ht="38.25">
      <c r="A38" s="561"/>
      <c r="B38" s="562"/>
      <c r="C38" s="272" t="s">
        <v>567</v>
      </c>
      <c r="D38" s="308">
        <v>1669</v>
      </c>
      <c r="E38" s="308">
        <v>2170</v>
      </c>
    </row>
    <row r="39" spans="1:5" s="102" customFormat="1" ht="30" customHeight="1">
      <c r="A39" s="559" t="s">
        <v>695</v>
      </c>
      <c r="B39" s="563"/>
      <c r="C39" s="301" t="s">
        <v>537</v>
      </c>
      <c r="D39" s="300">
        <f>D40+D44+D46+D50+D54</f>
        <v>846</v>
      </c>
      <c r="E39" s="300"/>
    </row>
    <row r="40" spans="1:5" s="102" customFormat="1" ht="15">
      <c r="A40" s="295" t="s">
        <v>337</v>
      </c>
      <c r="B40" s="293" t="s">
        <v>588</v>
      </c>
      <c r="C40" s="285"/>
      <c r="D40" s="261">
        <f>D41+D42+D43</f>
        <v>500</v>
      </c>
      <c r="E40" s="261"/>
    </row>
    <row r="41" spans="1:5" s="182" customFormat="1" ht="25.5">
      <c r="A41" s="319" t="s">
        <v>590</v>
      </c>
      <c r="B41" s="280" t="s">
        <v>1135</v>
      </c>
      <c r="C41" s="269"/>
      <c r="D41" s="320">
        <v>200</v>
      </c>
      <c r="E41" s="320"/>
    </row>
    <row r="42" spans="1:5" s="182" customFormat="1" ht="25.5">
      <c r="A42" s="319" t="s">
        <v>591</v>
      </c>
      <c r="B42" s="280" t="s">
        <v>1136</v>
      </c>
      <c r="C42" s="269"/>
      <c r="D42" s="320">
        <v>200</v>
      </c>
      <c r="E42" s="320"/>
    </row>
    <row r="43" spans="1:5" s="182" customFormat="1" ht="53.25" customHeight="1">
      <c r="A43" s="319" t="s">
        <v>594</v>
      </c>
      <c r="B43" s="280" t="s">
        <v>595</v>
      </c>
      <c r="C43" s="269"/>
      <c r="D43" s="320">
        <v>100</v>
      </c>
      <c r="E43" s="320"/>
    </row>
    <row r="44" spans="1:5" s="102" customFormat="1" ht="15">
      <c r="A44" s="265" t="s">
        <v>335</v>
      </c>
      <c r="B44" s="83" t="s">
        <v>596</v>
      </c>
      <c r="C44" s="82"/>
      <c r="D44" s="321">
        <f>D45</f>
        <v>25</v>
      </c>
      <c r="E44" s="321"/>
    </row>
    <row r="45" spans="1:5" s="182" customFormat="1">
      <c r="A45" s="305" t="s">
        <v>713</v>
      </c>
      <c r="B45" s="270" t="s">
        <v>714</v>
      </c>
      <c r="C45" s="272"/>
      <c r="D45" s="322">
        <v>25</v>
      </c>
      <c r="E45" s="322"/>
    </row>
    <row r="46" spans="1:5" s="102" customFormat="1" ht="30">
      <c r="A46" s="265" t="s">
        <v>599</v>
      </c>
      <c r="B46" s="83" t="s">
        <v>600</v>
      </c>
      <c r="C46" s="286"/>
      <c r="D46" s="308">
        <f>D47+D48+D49</f>
        <v>136</v>
      </c>
      <c r="E46" s="308"/>
    </row>
    <row r="47" spans="1:5" s="182" customFormat="1" ht="51">
      <c r="A47" s="319" t="s">
        <v>601</v>
      </c>
      <c r="B47" s="280" t="s">
        <v>602</v>
      </c>
      <c r="C47" s="269"/>
      <c r="D47" s="323">
        <v>40</v>
      </c>
      <c r="E47" s="323"/>
    </row>
    <row r="48" spans="1:5" s="182" customFormat="1">
      <c r="A48" s="319" t="s">
        <v>603</v>
      </c>
      <c r="B48" s="280" t="s">
        <v>604</v>
      </c>
      <c r="C48" s="269"/>
      <c r="D48" s="323">
        <v>76</v>
      </c>
      <c r="E48" s="323"/>
    </row>
    <row r="49" spans="1:5" s="182" customFormat="1" ht="51">
      <c r="A49" s="319" t="s">
        <v>605</v>
      </c>
      <c r="B49" s="280" t="s">
        <v>606</v>
      </c>
      <c r="C49" s="269"/>
      <c r="D49" s="323">
        <v>20</v>
      </c>
      <c r="E49" s="323"/>
    </row>
    <row r="50" spans="1:5" s="102" customFormat="1" ht="45">
      <c r="A50" s="295" t="s">
        <v>331</v>
      </c>
      <c r="B50" s="293" t="s">
        <v>607</v>
      </c>
      <c r="C50" s="190"/>
      <c r="D50" s="261">
        <f>D51+D52+D53</f>
        <v>135</v>
      </c>
      <c r="E50" s="261"/>
    </row>
    <row r="51" spans="1:5" s="182" customFormat="1" ht="25.5">
      <c r="A51" s="319" t="s">
        <v>608</v>
      </c>
      <c r="B51" s="280" t="s">
        <v>609</v>
      </c>
      <c r="C51" s="281"/>
      <c r="D51" s="323">
        <v>30</v>
      </c>
      <c r="E51" s="323"/>
    </row>
    <row r="52" spans="1:5" s="182" customFormat="1">
      <c r="A52" s="319" t="s">
        <v>610</v>
      </c>
      <c r="B52" s="280" t="s">
        <v>696</v>
      </c>
      <c r="C52" s="281"/>
      <c r="D52" s="323">
        <v>30</v>
      </c>
      <c r="E52" s="323"/>
    </row>
    <row r="53" spans="1:5" s="182" customFormat="1" ht="51">
      <c r="A53" s="564" t="s">
        <v>611</v>
      </c>
      <c r="B53" s="317" t="s">
        <v>612</v>
      </c>
      <c r="C53" s="318"/>
      <c r="D53" s="324">
        <v>75</v>
      </c>
      <c r="E53" s="324"/>
    </row>
    <row r="54" spans="1:5" s="102" customFormat="1" ht="30">
      <c r="A54" s="295" t="s">
        <v>329</v>
      </c>
      <c r="B54" s="293" t="s">
        <v>613</v>
      </c>
      <c r="C54" s="294"/>
      <c r="D54" s="261">
        <f>D55</f>
        <v>50</v>
      </c>
      <c r="E54" s="261"/>
    </row>
    <row r="55" spans="1:5" s="182" customFormat="1" ht="39" customHeight="1">
      <c r="A55" s="565" t="s">
        <v>614</v>
      </c>
      <c r="B55" s="319" t="s">
        <v>615</v>
      </c>
      <c r="C55" s="281"/>
      <c r="D55" s="323">
        <v>50</v>
      </c>
      <c r="E55" s="323"/>
    </row>
    <row r="56" spans="1:5" s="102" customFormat="1" ht="45.75" customHeight="1">
      <c r="A56" s="557" t="s">
        <v>697</v>
      </c>
      <c r="B56" s="558"/>
      <c r="C56" s="301" t="s">
        <v>616</v>
      </c>
      <c r="D56" s="300">
        <f>D57+D60</f>
        <v>10843</v>
      </c>
      <c r="E56" s="300">
        <f>E57+E60</f>
        <v>10892.099999999999</v>
      </c>
    </row>
    <row r="57" spans="1:5" s="102" customFormat="1" ht="15">
      <c r="A57" s="265" t="s">
        <v>339</v>
      </c>
      <c r="B57" s="296" t="s">
        <v>617</v>
      </c>
      <c r="C57" s="286"/>
      <c r="D57" s="308">
        <f>D58+D59</f>
        <v>5885.1</v>
      </c>
      <c r="E57" s="308">
        <f>E58+E59</f>
        <v>5919.4</v>
      </c>
    </row>
    <row r="58" spans="1:5" s="182" customFormat="1" ht="38.25" customHeight="1">
      <c r="A58" s="305" t="s">
        <v>429</v>
      </c>
      <c r="B58" s="282" t="s">
        <v>618</v>
      </c>
      <c r="C58" s="272"/>
      <c r="D58" s="309">
        <v>5735.1</v>
      </c>
      <c r="E58" s="309">
        <v>5769.4</v>
      </c>
    </row>
    <row r="59" spans="1:5" s="182" customFormat="1" ht="25.5">
      <c r="A59" s="305" t="s">
        <v>431</v>
      </c>
      <c r="B59" s="282" t="s">
        <v>619</v>
      </c>
      <c r="C59" s="272"/>
      <c r="D59" s="309">
        <v>150</v>
      </c>
      <c r="E59" s="309">
        <v>150</v>
      </c>
    </row>
    <row r="60" spans="1:5" s="102" customFormat="1" ht="45">
      <c r="A60" s="265" t="s">
        <v>337</v>
      </c>
      <c r="B60" s="296" t="s">
        <v>620</v>
      </c>
      <c r="C60" s="82"/>
      <c r="D60" s="308">
        <f>SUM(D61:D64)</f>
        <v>4957.8999999999996</v>
      </c>
      <c r="E60" s="308">
        <f>SUM(E61:E64)</f>
        <v>4972.7</v>
      </c>
    </row>
    <row r="61" spans="1:5" s="182" customFormat="1" ht="39.75" customHeight="1">
      <c r="A61" s="305" t="s">
        <v>557</v>
      </c>
      <c r="B61" s="282" t="s">
        <v>618</v>
      </c>
      <c r="C61" s="272"/>
      <c r="D61" s="309">
        <v>2457.9</v>
      </c>
      <c r="E61" s="309">
        <v>2472.6999999999998</v>
      </c>
    </row>
    <row r="62" spans="1:5" s="182" customFormat="1" ht="15" customHeight="1">
      <c r="A62" s="305" t="s">
        <v>558</v>
      </c>
      <c r="B62" s="282" t="s">
        <v>621</v>
      </c>
      <c r="C62" s="272"/>
      <c r="D62" s="309">
        <v>500</v>
      </c>
      <c r="E62" s="309">
        <v>500</v>
      </c>
    </row>
    <row r="63" spans="1:5" s="182" customFormat="1" ht="30" customHeight="1">
      <c r="A63" s="305" t="s">
        <v>633</v>
      </c>
      <c r="B63" s="282" t="s">
        <v>715</v>
      </c>
      <c r="C63" s="272"/>
      <c r="D63" s="309">
        <v>1000</v>
      </c>
      <c r="E63" s="309">
        <v>1000</v>
      </c>
    </row>
    <row r="64" spans="1:5" s="182" customFormat="1" ht="15" customHeight="1">
      <c r="A64" s="305" t="s">
        <v>635</v>
      </c>
      <c r="B64" s="282" t="s">
        <v>716</v>
      </c>
      <c r="C64" s="272"/>
      <c r="D64" s="309">
        <v>1000</v>
      </c>
      <c r="E64" s="309">
        <v>1000</v>
      </c>
    </row>
    <row r="65" spans="1:6" s="102" customFormat="1" ht="38.25">
      <c r="A65" s="557" t="s">
        <v>698</v>
      </c>
      <c r="B65" s="558"/>
      <c r="C65" s="269" t="s">
        <v>553</v>
      </c>
      <c r="D65" s="300">
        <f>D66+D71</f>
        <v>600</v>
      </c>
      <c r="E65" s="300">
        <f>E66+E71</f>
        <v>600</v>
      </c>
    </row>
    <row r="66" spans="1:6" s="102" customFormat="1" ht="60" customHeight="1">
      <c r="A66" s="265" t="s">
        <v>622</v>
      </c>
      <c r="B66" s="296" t="s">
        <v>623</v>
      </c>
      <c r="C66" s="286"/>
      <c r="D66" s="308">
        <f>D67+D68+D69+D70</f>
        <v>315</v>
      </c>
      <c r="E66" s="308">
        <f>E67+E68+E69+E70</f>
        <v>315</v>
      </c>
    </row>
    <row r="67" spans="1:6" s="182" customFormat="1">
      <c r="A67" s="305" t="s">
        <v>577</v>
      </c>
      <c r="B67" s="282" t="s">
        <v>624</v>
      </c>
      <c r="C67" s="272"/>
      <c r="D67" s="309">
        <v>250</v>
      </c>
      <c r="E67" s="309">
        <v>250</v>
      </c>
    </row>
    <row r="68" spans="1:6" s="182" customFormat="1">
      <c r="A68" s="305" t="s">
        <v>431</v>
      </c>
      <c r="B68" s="282" t="s">
        <v>625</v>
      </c>
      <c r="C68" s="272"/>
      <c r="D68" s="309">
        <v>10</v>
      </c>
      <c r="E68" s="309">
        <v>10</v>
      </c>
    </row>
    <row r="69" spans="1:6" s="182" customFormat="1">
      <c r="A69" s="305" t="s">
        <v>580</v>
      </c>
      <c r="B69" s="282" t="s">
        <v>626</v>
      </c>
      <c r="C69" s="272"/>
      <c r="D69" s="309">
        <v>5</v>
      </c>
      <c r="E69" s="309">
        <v>5</v>
      </c>
    </row>
    <row r="70" spans="1:6" s="182" customFormat="1">
      <c r="A70" s="305" t="s">
        <v>627</v>
      </c>
      <c r="B70" s="282" t="s">
        <v>628</v>
      </c>
      <c r="C70" s="272"/>
      <c r="D70" s="309">
        <v>50</v>
      </c>
      <c r="E70" s="309">
        <v>50</v>
      </c>
    </row>
    <row r="71" spans="1:6" s="102" customFormat="1" ht="60">
      <c r="A71" s="287" t="s">
        <v>629</v>
      </c>
      <c r="B71" s="296" t="s">
        <v>630</v>
      </c>
      <c r="C71" s="286"/>
      <c r="D71" s="308">
        <f>D72+D73+D74+D75+D76+D77</f>
        <v>285</v>
      </c>
      <c r="E71" s="308">
        <f>E72+E73+E74+E75+E76+E77</f>
        <v>285</v>
      </c>
    </row>
    <row r="72" spans="1:6" s="182" customFormat="1">
      <c r="A72" s="267" t="s">
        <v>557</v>
      </c>
      <c r="B72" s="282" t="s">
        <v>631</v>
      </c>
      <c r="C72" s="272"/>
      <c r="D72" s="309">
        <v>5</v>
      </c>
      <c r="E72" s="309">
        <v>5</v>
      </c>
    </row>
    <row r="73" spans="1:6" s="182" customFormat="1">
      <c r="A73" s="267" t="s">
        <v>558</v>
      </c>
      <c r="B73" s="282" t="s">
        <v>632</v>
      </c>
      <c r="C73" s="272"/>
      <c r="D73" s="309">
        <v>60</v>
      </c>
      <c r="E73" s="309">
        <v>60</v>
      </c>
    </row>
    <row r="74" spans="1:6" s="182" customFormat="1">
      <c r="A74" s="267" t="s">
        <v>633</v>
      </c>
      <c r="B74" s="282" t="s">
        <v>634</v>
      </c>
      <c r="C74" s="272"/>
      <c r="D74" s="309">
        <v>75</v>
      </c>
      <c r="E74" s="309">
        <v>75</v>
      </c>
    </row>
    <row r="75" spans="1:6" s="182" customFormat="1">
      <c r="A75" s="267" t="s">
        <v>635</v>
      </c>
      <c r="B75" s="282" t="s">
        <v>636</v>
      </c>
      <c r="C75" s="272"/>
      <c r="D75" s="309">
        <v>60</v>
      </c>
      <c r="E75" s="309">
        <v>60</v>
      </c>
    </row>
    <row r="76" spans="1:6" s="182" customFormat="1" ht="25.5">
      <c r="A76" s="267" t="s">
        <v>589</v>
      </c>
      <c r="B76" s="282" t="s">
        <v>637</v>
      </c>
      <c r="C76" s="272"/>
      <c r="D76" s="309">
        <v>70</v>
      </c>
      <c r="E76" s="309">
        <v>70</v>
      </c>
    </row>
    <row r="77" spans="1:6" s="182" customFormat="1">
      <c r="A77" s="267" t="s">
        <v>638</v>
      </c>
      <c r="B77" s="282" t="s">
        <v>639</v>
      </c>
      <c r="C77" s="272"/>
      <c r="D77" s="309">
        <v>15</v>
      </c>
      <c r="E77" s="309">
        <v>15</v>
      </c>
    </row>
    <row r="78" spans="1:6" s="102" customFormat="1" ht="46.5" customHeight="1">
      <c r="A78" s="557" t="s">
        <v>699</v>
      </c>
      <c r="B78" s="558"/>
      <c r="C78" s="332" t="s">
        <v>537</v>
      </c>
      <c r="D78" s="300">
        <f>D79+D80</f>
        <v>65538.600000000006</v>
      </c>
      <c r="E78" s="300">
        <f>E79+E80</f>
        <v>28523</v>
      </c>
    </row>
    <row r="79" spans="1:6" s="102" customFormat="1" ht="30">
      <c r="A79" s="265" t="s">
        <v>339</v>
      </c>
      <c r="B79" s="296" t="s">
        <v>430</v>
      </c>
      <c r="C79" s="286"/>
      <c r="D79" s="308">
        <v>28269.200000000001</v>
      </c>
      <c r="E79" s="308">
        <v>28523</v>
      </c>
    </row>
    <row r="80" spans="1:6" s="102" customFormat="1" ht="30">
      <c r="A80" s="265" t="s">
        <v>335</v>
      </c>
      <c r="B80" s="296" t="s">
        <v>717</v>
      </c>
      <c r="C80" s="286"/>
      <c r="D80" s="308">
        <f>D81</f>
        <v>37269.4</v>
      </c>
      <c r="E80" s="308"/>
      <c r="F80" s="85"/>
    </row>
    <row r="81" spans="1:6" s="182" customFormat="1" ht="25.5">
      <c r="A81" s="305" t="s">
        <v>561</v>
      </c>
      <c r="B81" s="282" t="s">
        <v>718</v>
      </c>
      <c r="C81" s="271"/>
      <c r="D81" s="309">
        <v>37269.4</v>
      </c>
      <c r="E81" s="309"/>
      <c r="F81" s="307"/>
    </row>
    <row r="82" spans="1:6" s="102" customFormat="1" ht="58.5" customHeight="1">
      <c r="A82" s="566" t="s">
        <v>700</v>
      </c>
      <c r="B82" s="566"/>
      <c r="C82" s="298"/>
      <c r="D82" s="311">
        <f>D83+D84+D85+D86+D87+D88+D89+D90+D91+D92</f>
        <v>417.60000000000008</v>
      </c>
      <c r="E82" s="311"/>
    </row>
    <row r="83" spans="1:6" s="102" customFormat="1" ht="15" customHeight="1">
      <c r="A83" s="567" t="s">
        <v>335</v>
      </c>
      <c r="B83" s="561" t="s">
        <v>642</v>
      </c>
      <c r="C83" s="272" t="s">
        <v>643</v>
      </c>
      <c r="D83" s="312">
        <v>200</v>
      </c>
      <c r="E83" s="312"/>
    </row>
    <row r="84" spans="1:6" s="102" customFormat="1" ht="15">
      <c r="A84" s="567"/>
      <c r="B84" s="561"/>
      <c r="C84" s="272" t="s">
        <v>701</v>
      </c>
      <c r="D84" s="312">
        <v>29.6</v>
      </c>
      <c r="E84" s="312"/>
    </row>
    <row r="85" spans="1:6" s="102" customFormat="1" ht="25.5">
      <c r="A85" s="567"/>
      <c r="B85" s="561"/>
      <c r="C85" s="272" t="s">
        <v>702</v>
      </c>
      <c r="D85" s="312">
        <v>17.600000000000001</v>
      </c>
      <c r="E85" s="312"/>
    </row>
    <row r="86" spans="1:6" s="102" customFormat="1" ht="15">
      <c r="A86" s="567"/>
      <c r="B86" s="561"/>
      <c r="C86" s="272" t="s">
        <v>703</v>
      </c>
      <c r="D86" s="312">
        <v>29.6</v>
      </c>
      <c r="E86" s="312"/>
    </row>
    <row r="87" spans="1:6" s="102" customFormat="1" ht="15">
      <c r="A87" s="567"/>
      <c r="B87" s="561"/>
      <c r="C87" s="272" t="s">
        <v>704</v>
      </c>
      <c r="D87" s="312">
        <v>35.200000000000003</v>
      </c>
      <c r="E87" s="312"/>
    </row>
    <row r="88" spans="1:6" s="102" customFormat="1" ht="15">
      <c r="A88" s="567"/>
      <c r="B88" s="561"/>
      <c r="C88" s="272" t="s">
        <v>705</v>
      </c>
      <c r="D88" s="312">
        <v>17.600000000000001</v>
      </c>
      <c r="E88" s="312"/>
    </row>
    <row r="89" spans="1:6" s="102" customFormat="1" ht="25.5">
      <c r="A89" s="567"/>
      <c r="B89" s="561"/>
      <c r="C89" s="272" t="s">
        <v>706</v>
      </c>
      <c r="D89" s="312">
        <v>17.600000000000001</v>
      </c>
      <c r="E89" s="312"/>
    </row>
    <row r="90" spans="1:6" s="102" customFormat="1" ht="25.5">
      <c r="A90" s="567"/>
      <c r="B90" s="561"/>
      <c r="C90" s="272" t="s">
        <v>707</v>
      </c>
      <c r="D90" s="312">
        <v>35.200000000000003</v>
      </c>
      <c r="E90" s="312"/>
    </row>
    <row r="91" spans="1:6" s="102" customFormat="1" ht="25.5">
      <c r="A91" s="567"/>
      <c r="B91" s="561"/>
      <c r="C91" s="272" t="s">
        <v>641</v>
      </c>
      <c r="D91" s="312">
        <v>17.600000000000001</v>
      </c>
      <c r="E91" s="312"/>
    </row>
    <row r="92" spans="1:6" s="102" customFormat="1" ht="25.5">
      <c r="A92" s="567"/>
      <c r="B92" s="561"/>
      <c r="C92" s="272" t="s">
        <v>708</v>
      </c>
      <c r="D92" s="312">
        <v>17.600000000000001</v>
      </c>
      <c r="E92" s="312"/>
    </row>
    <row r="93" spans="1:6" s="102" customFormat="1" ht="37.5" customHeight="1">
      <c r="A93" s="557" t="s">
        <v>709</v>
      </c>
      <c r="B93" s="557"/>
      <c r="C93" s="285"/>
      <c r="D93" s="311">
        <f>D94+D98+D111</f>
        <v>734.3</v>
      </c>
      <c r="E93" s="311">
        <f>E94+E98+E111</f>
        <v>699.3</v>
      </c>
    </row>
    <row r="94" spans="1:6" s="102" customFormat="1" ht="30">
      <c r="A94" s="265" t="s">
        <v>339</v>
      </c>
      <c r="B94" s="265" t="s">
        <v>644</v>
      </c>
      <c r="C94" s="82"/>
      <c r="D94" s="312">
        <f>SUM(D95:D97)</f>
        <v>45</v>
      </c>
      <c r="E94" s="312">
        <f>SUM(E95:E97)</f>
        <v>35</v>
      </c>
    </row>
    <row r="95" spans="1:6" s="182" customFormat="1" ht="63.75">
      <c r="A95" s="305" t="s">
        <v>429</v>
      </c>
      <c r="B95" s="305" t="s">
        <v>719</v>
      </c>
      <c r="C95" s="272" t="s">
        <v>553</v>
      </c>
      <c r="D95" s="314">
        <v>10</v>
      </c>
      <c r="E95" s="314">
        <v>10</v>
      </c>
    </row>
    <row r="96" spans="1:6" s="182" customFormat="1" ht="38.25">
      <c r="A96" s="305" t="s">
        <v>645</v>
      </c>
      <c r="B96" s="305" t="s">
        <v>646</v>
      </c>
      <c r="C96" s="272" t="s">
        <v>553</v>
      </c>
      <c r="D96" s="314">
        <v>10</v>
      </c>
      <c r="E96" s="314"/>
    </row>
    <row r="97" spans="1:5" s="182" customFormat="1" ht="25.5">
      <c r="A97" s="305" t="s">
        <v>647</v>
      </c>
      <c r="B97" s="305" t="s">
        <v>648</v>
      </c>
      <c r="C97" s="272" t="s">
        <v>643</v>
      </c>
      <c r="D97" s="314">
        <v>25</v>
      </c>
      <c r="E97" s="314">
        <v>25</v>
      </c>
    </row>
    <row r="98" spans="1:5" s="102" customFormat="1" ht="30">
      <c r="A98" s="265" t="s">
        <v>337</v>
      </c>
      <c r="B98" s="265" t="s">
        <v>649</v>
      </c>
      <c r="C98" s="82"/>
      <c r="D98" s="312">
        <f>SUM(D99:D110)</f>
        <v>599.29999999999995</v>
      </c>
      <c r="E98" s="312">
        <f>SUM(E99:E110)</f>
        <v>574.29999999999995</v>
      </c>
    </row>
    <row r="99" spans="1:5" s="182" customFormat="1" ht="38.25">
      <c r="A99" s="305" t="s">
        <v>635</v>
      </c>
      <c r="B99" s="305" t="s">
        <v>650</v>
      </c>
      <c r="C99" s="272" t="s">
        <v>553</v>
      </c>
      <c r="D99" s="314">
        <v>20</v>
      </c>
      <c r="E99" s="314">
        <v>20</v>
      </c>
    </row>
    <row r="100" spans="1:5" s="182" customFormat="1" ht="25.5">
      <c r="A100" s="305" t="s">
        <v>589</v>
      </c>
      <c r="B100" s="305" t="s">
        <v>651</v>
      </c>
      <c r="C100" s="272" t="s">
        <v>641</v>
      </c>
      <c r="D100" s="314">
        <v>10</v>
      </c>
      <c r="E100" s="314">
        <v>10</v>
      </c>
    </row>
    <row r="101" spans="1:5" s="182" customFormat="1" ht="25.5">
      <c r="A101" s="305" t="s">
        <v>638</v>
      </c>
      <c r="B101" s="305" t="s">
        <v>652</v>
      </c>
      <c r="C101" s="272" t="s">
        <v>710</v>
      </c>
      <c r="D101" s="314">
        <v>5</v>
      </c>
      <c r="E101" s="314">
        <v>5</v>
      </c>
    </row>
    <row r="102" spans="1:5" s="182" customFormat="1" ht="38.25">
      <c r="A102" s="305" t="s">
        <v>653</v>
      </c>
      <c r="B102" s="305" t="s">
        <v>654</v>
      </c>
      <c r="C102" s="272" t="s">
        <v>643</v>
      </c>
      <c r="D102" s="314">
        <v>40</v>
      </c>
      <c r="E102" s="314">
        <v>40</v>
      </c>
    </row>
    <row r="103" spans="1:5" s="182" customFormat="1">
      <c r="A103" s="305" t="s">
        <v>655</v>
      </c>
      <c r="B103" s="305" t="s">
        <v>656</v>
      </c>
      <c r="C103" s="272" t="s">
        <v>703</v>
      </c>
      <c r="D103" s="314">
        <v>25</v>
      </c>
      <c r="E103" s="314"/>
    </row>
    <row r="104" spans="1:5" s="182" customFormat="1" ht="38.25">
      <c r="A104" s="305" t="s">
        <v>657</v>
      </c>
      <c r="B104" s="305" t="s">
        <v>658</v>
      </c>
      <c r="C104" s="272" t="s">
        <v>710</v>
      </c>
      <c r="D104" s="314">
        <v>10</v>
      </c>
      <c r="E104" s="314">
        <v>10</v>
      </c>
    </row>
    <row r="105" spans="1:5" s="182" customFormat="1" ht="51">
      <c r="A105" s="305" t="s">
        <v>659</v>
      </c>
      <c r="B105" s="305" t="s">
        <v>660</v>
      </c>
      <c r="C105" s="272" t="s">
        <v>553</v>
      </c>
      <c r="D105" s="314">
        <v>362.3</v>
      </c>
      <c r="E105" s="314">
        <v>362.3</v>
      </c>
    </row>
    <row r="106" spans="1:5" s="182" customFormat="1" ht="38.25">
      <c r="A106" s="305" t="s">
        <v>661</v>
      </c>
      <c r="B106" s="305" t="s">
        <v>662</v>
      </c>
      <c r="C106" s="272" t="s">
        <v>553</v>
      </c>
      <c r="D106" s="314">
        <v>10</v>
      </c>
      <c r="E106" s="314">
        <v>10</v>
      </c>
    </row>
    <row r="107" spans="1:5" s="182" customFormat="1" ht="38.25">
      <c r="A107" s="305" t="s">
        <v>663</v>
      </c>
      <c r="B107" s="305" t="s">
        <v>664</v>
      </c>
      <c r="C107" s="272" t="s">
        <v>553</v>
      </c>
      <c r="D107" s="314">
        <v>30</v>
      </c>
      <c r="E107" s="314">
        <v>30</v>
      </c>
    </row>
    <row r="108" spans="1:5" s="182" customFormat="1" ht="25.5">
      <c r="A108" s="305" t="s">
        <v>665</v>
      </c>
      <c r="B108" s="305" t="s">
        <v>666</v>
      </c>
      <c r="C108" s="272" t="s">
        <v>710</v>
      </c>
      <c r="D108" s="314">
        <v>50</v>
      </c>
      <c r="E108" s="314">
        <v>50</v>
      </c>
    </row>
    <row r="109" spans="1:5" s="182" customFormat="1" ht="25.5" customHeight="1">
      <c r="A109" s="305" t="s">
        <v>667</v>
      </c>
      <c r="B109" s="305" t="s">
        <v>668</v>
      </c>
      <c r="C109" s="272" t="s">
        <v>710</v>
      </c>
      <c r="D109" s="314">
        <v>30</v>
      </c>
      <c r="E109" s="314">
        <v>30</v>
      </c>
    </row>
    <row r="110" spans="1:5" s="182" customFormat="1" ht="63.75">
      <c r="A110" s="305" t="s">
        <v>669</v>
      </c>
      <c r="B110" s="305" t="s">
        <v>670</v>
      </c>
      <c r="C110" s="272" t="s">
        <v>710</v>
      </c>
      <c r="D110" s="314">
        <v>7</v>
      </c>
      <c r="E110" s="314">
        <v>7</v>
      </c>
    </row>
    <row r="111" spans="1:5" s="102" customFormat="1" ht="45">
      <c r="A111" s="265" t="s">
        <v>335</v>
      </c>
      <c r="B111" s="265" t="s">
        <v>671</v>
      </c>
      <c r="C111" s="272" t="s">
        <v>643</v>
      </c>
      <c r="D111" s="312">
        <f>SUM(D112:D113)</f>
        <v>90</v>
      </c>
      <c r="E111" s="312">
        <f>SUM(E112:E113)</f>
        <v>90</v>
      </c>
    </row>
    <row r="112" spans="1:5" s="182" customFormat="1" ht="38.25" customHeight="1">
      <c r="A112" s="305" t="s">
        <v>672</v>
      </c>
      <c r="B112" s="305" t="s">
        <v>673</v>
      </c>
      <c r="C112" s="271"/>
      <c r="D112" s="314">
        <v>20</v>
      </c>
      <c r="E112" s="314">
        <v>20</v>
      </c>
    </row>
    <row r="113" spans="1:5" s="182" customFormat="1" ht="63.75">
      <c r="A113" s="305" t="s">
        <v>674</v>
      </c>
      <c r="B113" s="305" t="s">
        <v>675</v>
      </c>
      <c r="C113" s="568"/>
      <c r="D113" s="314">
        <v>70</v>
      </c>
      <c r="E113" s="314">
        <v>70</v>
      </c>
    </row>
    <row r="114" spans="1:5" s="102" customFormat="1" ht="15">
      <c r="A114" s="290"/>
      <c r="B114" s="299" t="s">
        <v>530</v>
      </c>
      <c r="C114" s="299"/>
      <c r="D114" s="260">
        <f>D10+D21+D28+D39+D56+D65+D78+D82+D93</f>
        <v>117802.60000000002</v>
      </c>
      <c r="E114" s="260">
        <f>E10+E21+E28+E39+E56+E65+E78+E82+E93</f>
        <v>80025</v>
      </c>
    </row>
  </sheetData>
  <mergeCells count="21">
    <mergeCell ref="A93:B93"/>
    <mergeCell ref="A8:B9"/>
    <mergeCell ref="C8:C9"/>
    <mergeCell ref="D8:E8"/>
    <mergeCell ref="A39:B39"/>
    <mergeCell ref="A56:B56"/>
    <mergeCell ref="A65:B65"/>
    <mergeCell ref="A78:B78"/>
    <mergeCell ref="A82:B82"/>
    <mergeCell ref="A83:A92"/>
    <mergeCell ref="B83:B92"/>
    <mergeCell ref="A10:B10"/>
    <mergeCell ref="A21:B21"/>
    <mergeCell ref="A28:B28"/>
    <mergeCell ref="A37:A38"/>
    <mergeCell ref="B37:B38"/>
    <mergeCell ref="A1:E1"/>
    <mergeCell ref="A2:E2"/>
    <mergeCell ref="A3:E3"/>
    <mergeCell ref="A4:E4"/>
    <mergeCell ref="A6:E6"/>
  </mergeCells>
  <pageMargins left="0.98425196850393704" right="0.39370078740157483" top="0.59055118110236227" bottom="0.59055118110236227" header="0.31496062992125984" footer="0.31496062992125984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46"/>
  <sheetViews>
    <sheetView zoomScaleNormal="100" workbookViewId="0">
      <selection activeCell="H14" sqref="H14"/>
    </sheetView>
  </sheetViews>
  <sheetFormatPr defaultRowHeight="12.75"/>
  <cols>
    <col min="1" max="1" width="7" customWidth="1"/>
    <col min="2" max="2" width="8.140625" customWidth="1"/>
    <col min="3" max="3" width="5.140625" customWidth="1"/>
    <col min="4" max="4" width="60.5703125" customWidth="1"/>
    <col min="5" max="5" width="12.85546875" customWidth="1"/>
  </cols>
  <sheetData>
    <row r="1" spans="1:5" ht="15.75">
      <c r="A1" s="98"/>
      <c r="B1" s="98"/>
      <c r="C1" s="98"/>
      <c r="D1" s="435" t="s">
        <v>409</v>
      </c>
      <c r="E1" s="435"/>
    </row>
    <row r="2" spans="1:5" ht="15.75">
      <c r="A2" s="98"/>
      <c r="B2" s="98"/>
      <c r="C2" s="98"/>
      <c r="D2" s="435" t="s">
        <v>220</v>
      </c>
      <c r="E2" s="435"/>
    </row>
    <row r="3" spans="1:5" ht="15.75">
      <c r="A3" s="98"/>
      <c r="B3" s="98"/>
      <c r="C3" s="98"/>
      <c r="D3" s="435" t="s">
        <v>221</v>
      </c>
      <c r="E3" s="435"/>
    </row>
    <row r="4" spans="1:5" ht="15.75">
      <c r="A4" s="98"/>
      <c r="B4" s="98"/>
      <c r="C4" s="98"/>
      <c r="D4" s="435" t="s">
        <v>410</v>
      </c>
      <c r="E4" s="435"/>
    </row>
    <row r="5" spans="1:5" ht="99.75" customHeight="1">
      <c r="A5" s="436" t="s">
        <v>415</v>
      </c>
      <c r="B5" s="436"/>
      <c r="C5" s="436"/>
      <c r="D5" s="436"/>
      <c r="E5" s="436"/>
    </row>
    <row r="6" spans="1:5" ht="15.75">
      <c r="A6" s="98"/>
      <c r="B6" s="98"/>
      <c r="C6" s="98"/>
      <c r="D6" s="97"/>
      <c r="E6" s="96"/>
    </row>
    <row r="7" spans="1:5" ht="38.25">
      <c r="A7" s="99" t="s">
        <v>412</v>
      </c>
      <c r="B7" s="99" t="s">
        <v>413</v>
      </c>
      <c r="C7" s="99" t="s">
        <v>414</v>
      </c>
      <c r="D7" s="100" t="s">
        <v>411</v>
      </c>
      <c r="E7" s="101" t="s">
        <v>408</v>
      </c>
    </row>
    <row r="8" spans="1:5" s="102" customFormat="1" ht="14.25">
      <c r="A8" s="336" t="s">
        <v>407</v>
      </c>
      <c r="B8" s="336"/>
      <c r="C8" s="337"/>
      <c r="D8" s="106" t="s">
        <v>406</v>
      </c>
      <c r="E8" s="92">
        <f>E9</f>
        <v>57653.899999999994</v>
      </c>
    </row>
    <row r="9" spans="1:5" s="102" customFormat="1" ht="15">
      <c r="A9" s="316" t="s">
        <v>405</v>
      </c>
      <c r="B9" s="316"/>
      <c r="C9" s="316"/>
      <c r="D9" s="108" t="s">
        <v>404</v>
      </c>
      <c r="E9" s="84">
        <f>E10+E15+E21</f>
        <v>57653.899999999994</v>
      </c>
    </row>
    <row r="10" spans="1:5" s="102" customFormat="1" ht="30">
      <c r="A10" s="316"/>
      <c r="B10" s="316" t="s">
        <v>392</v>
      </c>
      <c r="C10" s="316"/>
      <c r="D10" s="83" t="s">
        <v>391</v>
      </c>
      <c r="E10" s="84">
        <f>E11</f>
        <v>12536.5</v>
      </c>
    </row>
    <row r="11" spans="1:5" s="102" customFormat="1" ht="15">
      <c r="A11" s="316"/>
      <c r="B11" s="316" t="s">
        <v>390</v>
      </c>
      <c r="C11" s="316"/>
      <c r="D11" s="83" t="s">
        <v>389</v>
      </c>
      <c r="E11" s="84">
        <f>E12</f>
        <v>12536.5</v>
      </c>
    </row>
    <row r="12" spans="1:5" s="102" customFormat="1" ht="30">
      <c r="A12" s="316"/>
      <c r="B12" s="316" t="s">
        <v>403</v>
      </c>
      <c r="C12" s="316"/>
      <c r="D12" s="83" t="s">
        <v>402</v>
      </c>
      <c r="E12" s="84">
        <v>12536.5</v>
      </c>
    </row>
    <row r="13" spans="1:5" s="102" customFormat="1" ht="15">
      <c r="A13" s="316"/>
      <c r="B13" s="316"/>
      <c r="C13" s="316" t="s">
        <v>368</v>
      </c>
      <c r="D13" s="83" t="s">
        <v>367</v>
      </c>
      <c r="E13" s="84">
        <v>12536.5</v>
      </c>
    </row>
    <row r="14" spans="1:5" s="102" customFormat="1" ht="30">
      <c r="A14" s="316"/>
      <c r="B14" s="316"/>
      <c r="C14" s="316" t="s">
        <v>381</v>
      </c>
      <c r="D14" s="83" t="s">
        <v>380</v>
      </c>
      <c r="E14" s="84">
        <v>12536.5</v>
      </c>
    </row>
    <row r="15" spans="1:5" s="102" customFormat="1" ht="15">
      <c r="A15" s="316"/>
      <c r="B15" s="316" t="s">
        <v>387</v>
      </c>
      <c r="C15" s="316"/>
      <c r="D15" s="83" t="s">
        <v>386</v>
      </c>
      <c r="E15" s="84">
        <v>44917.399999999994</v>
      </c>
    </row>
    <row r="16" spans="1:5" s="102" customFormat="1" ht="45">
      <c r="A16" s="316"/>
      <c r="B16" s="316" t="s">
        <v>385</v>
      </c>
      <c r="C16" s="316"/>
      <c r="D16" s="83" t="s">
        <v>384</v>
      </c>
      <c r="E16" s="84">
        <v>42829.2</v>
      </c>
    </row>
    <row r="17" spans="1:5" s="102" customFormat="1" ht="45">
      <c r="A17" s="316"/>
      <c r="B17" s="316" t="s">
        <v>383</v>
      </c>
      <c r="C17" s="316"/>
      <c r="D17" s="83" t="s">
        <v>382</v>
      </c>
      <c r="E17" s="84">
        <v>37609.199999999997</v>
      </c>
    </row>
    <row r="18" spans="1:5" s="102" customFormat="1" ht="15">
      <c r="A18" s="316"/>
      <c r="B18" s="316"/>
      <c r="C18" s="316" t="s">
        <v>368</v>
      </c>
      <c r="D18" s="83" t="s">
        <v>367</v>
      </c>
      <c r="E18" s="84">
        <v>37609.199999999997</v>
      </c>
    </row>
    <row r="19" spans="1:5" s="102" customFormat="1" ht="30">
      <c r="A19" s="316"/>
      <c r="B19" s="316"/>
      <c r="C19" s="316" t="s">
        <v>381</v>
      </c>
      <c r="D19" s="83" t="s">
        <v>380</v>
      </c>
      <c r="E19" s="84">
        <f>E20</f>
        <v>37609.199999999997</v>
      </c>
    </row>
    <row r="20" spans="1:5" s="102" customFormat="1" ht="30">
      <c r="A20" s="316"/>
      <c r="B20" s="316"/>
      <c r="C20" s="316"/>
      <c r="D20" s="83" t="s">
        <v>402</v>
      </c>
      <c r="E20" s="84">
        <v>37609.199999999997</v>
      </c>
    </row>
    <row r="21" spans="1:5" s="102" customFormat="1" ht="15">
      <c r="A21" s="316"/>
      <c r="B21" s="316" t="s">
        <v>401</v>
      </c>
      <c r="C21" s="316"/>
      <c r="D21" s="83" t="s">
        <v>400</v>
      </c>
      <c r="E21" s="84">
        <f>E22</f>
        <v>200</v>
      </c>
    </row>
    <row r="22" spans="1:5" s="102" customFormat="1" ht="60">
      <c r="A22" s="316"/>
      <c r="B22" s="316" t="s">
        <v>399</v>
      </c>
      <c r="C22" s="316"/>
      <c r="D22" s="83" t="s">
        <v>398</v>
      </c>
      <c r="E22" s="84">
        <f>E23</f>
        <v>200</v>
      </c>
    </row>
    <row r="23" spans="1:5" s="102" customFormat="1" ht="15">
      <c r="A23" s="316"/>
      <c r="B23" s="316"/>
      <c r="C23" s="316" t="s">
        <v>368</v>
      </c>
      <c r="D23" s="83" t="s">
        <v>367</v>
      </c>
      <c r="E23" s="84">
        <f>E24</f>
        <v>200</v>
      </c>
    </row>
    <row r="24" spans="1:5" s="102" customFormat="1" ht="30">
      <c r="A24" s="316"/>
      <c r="B24" s="316"/>
      <c r="C24" s="316" t="s">
        <v>381</v>
      </c>
      <c r="D24" s="83" t="s">
        <v>380</v>
      </c>
      <c r="E24" s="84">
        <f>E25</f>
        <v>200</v>
      </c>
    </row>
    <row r="25" spans="1:5" s="102" customFormat="1" ht="30">
      <c r="A25" s="316"/>
      <c r="B25" s="316"/>
      <c r="C25" s="316"/>
      <c r="D25" s="83" t="s">
        <v>397</v>
      </c>
      <c r="E25" s="84">
        <v>200</v>
      </c>
    </row>
    <row r="26" spans="1:5" s="102" customFormat="1" ht="14.25">
      <c r="A26" s="336" t="s">
        <v>396</v>
      </c>
      <c r="B26" s="336"/>
      <c r="C26" s="336"/>
      <c r="D26" s="109" t="s">
        <v>395</v>
      </c>
      <c r="E26" s="92">
        <f>E27</f>
        <v>55000</v>
      </c>
    </row>
    <row r="27" spans="1:5" s="102" customFormat="1" ht="15">
      <c r="A27" s="316" t="s">
        <v>394</v>
      </c>
      <c r="B27" s="316"/>
      <c r="C27" s="316"/>
      <c r="D27" s="108" t="s">
        <v>393</v>
      </c>
      <c r="E27" s="84">
        <f>E28+E33</f>
        <v>55000</v>
      </c>
    </row>
    <row r="28" spans="1:5" s="102" customFormat="1" ht="30">
      <c r="A28" s="316"/>
      <c r="B28" s="316" t="s">
        <v>392</v>
      </c>
      <c r="C28" s="316"/>
      <c r="D28" s="83" t="s">
        <v>391</v>
      </c>
      <c r="E28" s="84">
        <f>E29</f>
        <v>13750</v>
      </c>
    </row>
    <row r="29" spans="1:5" s="102" customFormat="1" ht="15">
      <c r="A29" s="316"/>
      <c r="B29" s="316" t="s">
        <v>390</v>
      </c>
      <c r="C29" s="316"/>
      <c r="D29" s="83" t="s">
        <v>389</v>
      </c>
      <c r="E29" s="84">
        <f>E30</f>
        <v>13750</v>
      </c>
    </row>
    <row r="30" spans="1:5" s="102" customFormat="1" ht="15">
      <c r="A30" s="316"/>
      <c r="B30" s="316" t="s">
        <v>388</v>
      </c>
      <c r="C30" s="316"/>
      <c r="D30" s="83" t="s">
        <v>379</v>
      </c>
      <c r="E30" s="84">
        <v>13750</v>
      </c>
    </row>
    <row r="31" spans="1:5" s="102" customFormat="1" ht="15">
      <c r="A31" s="316"/>
      <c r="B31" s="316"/>
      <c r="C31" s="316" t="s">
        <v>368</v>
      </c>
      <c r="D31" s="83" t="s">
        <v>367</v>
      </c>
      <c r="E31" s="84">
        <v>13750</v>
      </c>
    </row>
    <row r="32" spans="1:5" s="102" customFormat="1" ht="30">
      <c r="A32" s="316"/>
      <c r="B32" s="316"/>
      <c r="C32" s="316" t="s">
        <v>381</v>
      </c>
      <c r="D32" s="83" t="s">
        <v>380</v>
      </c>
      <c r="E32" s="84">
        <v>13750</v>
      </c>
    </row>
    <row r="33" spans="1:5" s="102" customFormat="1" ht="15">
      <c r="A33" s="316"/>
      <c r="B33" s="316" t="s">
        <v>387</v>
      </c>
      <c r="C33" s="316"/>
      <c r="D33" s="83" t="s">
        <v>386</v>
      </c>
      <c r="E33" s="84">
        <f>E34</f>
        <v>41250</v>
      </c>
    </row>
    <row r="34" spans="1:5" s="102" customFormat="1" ht="45">
      <c r="A34" s="316"/>
      <c r="B34" s="316" t="s">
        <v>385</v>
      </c>
      <c r="C34" s="316"/>
      <c r="D34" s="83" t="s">
        <v>384</v>
      </c>
      <c r="E34" s="84">
        <v>41250</v>
      </c>
    </row>
    <row r="35" spans="1:5" s="102" customFormat="1" ht="45">
      <c r="A35" s="316"/>
      <c r="B35" s="316" t="s">
        <v>383</v>
      </c>
      <c r="C35" s="316"/>
      <c r="D35" s="83" t="s">
        <v>382</v>
      </c>
      <c r="E35" s="84">
        <v>41250</v>
      </c>
    </row>
    <row r="36" spans="1:5" s="102" customFormat="1" ht="15">
      <c r="A36" s="316"/>
      <c r="B36" s="316"/>
      <c r="C36" s="316" t="s">
        <v>368</v>
      </c>
      <c r="D36" s="83" t="s">
        <v>367</v>
      </c>
      <c r="E36" s="84">
        <v>41250</v>
      </c>
    </row>
    <row r="37" spans="1:5" s="102" customFormat="1" ht="30">
      <c r="A37" s="316"/>
      <c r="B37" s="316"/>
      <c r="C37" s="316" t="s">
        <v>381</v>
      </c>
      <c r="D37" s="83" t="s">
        <v>380</v>
      </c>
      <c r="E37" s="84">
        <f>E38</f>
        <v>41250</v>
      </c>
    </row>
    <row r="38" spans="1:5" s="102" customFormat="1" ht="15">
      <c r="A38" s="316"/>
      <c r="B38" s="316"/>
      <c r="C38" s="316"/>
      <c r="D38" s="83" t="s">
        <v>379</v>
      </c>
      <c r="E38" s="84">
        <v>41250</v>
      </c>
    </row>
    <row r="39" spans="1:5" s="102" customFormat="1" ht="14.25">
      <c r="A39" s="336" t="s">
        <v>378</v>
      </c>
      <c r="B39" s="336"/>
      <c r="C39" s="336"/>
      <c r="D39" s="109" t="s">
        <v>377</v>
      </c>
      <c r="E39" s="92">
        <f>E40</f>
        <v>9441</v>
      </c>
    </row>
    <row r="40" spans="1:5" s="102" customFormat="1" ht="15">
      <c r="A40" s="316" t="s">
        <v>376</v>
      </c>
      <c r="B40" s="316"/>
      <c r="C40" s="316"/>
      <c r="D40" s="108" t="s">
        <v>375</v>
      </c>
      <c r="E40" s="84">
        <f>E41</f>
        <v>9441</v>
      </c>
    </row>
    <row r="41" spans="1:5" s="102" customFormat="1" ht="15">
      <c r="A41" s="316"/>
      <c r="B41" s="316" t="s">
        <v>374</v>
      </c>
      <c r="C41" s="316"/>
      <c r="D41" s="83" t="s">
        <v>373</v>
      </c>
      <c r="E41" s="84">
        <f>E42</f>
        <v>9441</v>
      </c>
    </row>
    <row r="42" spans="1:5" s="102" customFormat="1" ht="45">
      <c r="A42" s="316"/>
      <c r="B42" s="316" t="s">
        <v>372</v>
      </c>
      <c r="C42" s="316"/>
      <c r="D42" s="83" t="s">
        <v>371</v>
      </c>
      <c r="E42" s="84">
        <f>E43</f>
        <v>9441</v>
      </c>
    </row>
    <row r="43" spans="1:5" s="102" customFormat="1" ht="44.25" customHeight="1">
      <c r="A43" s="316"/>
      <c r="B43" s="316" t="s">
        <v>370</v>
      </c>
      <c r="C43" s="316"/>
      <c r="D43" s="83" t="s">
        <v>369</v>
      </c>
      <c r="E43" s="84">
        <v>9441</v>
      </c>
    </row>
    <row r="44" spans="1:5" s="102" customFormat="1" ht="15">
      <c r="A44" s="316"/>
      <c r="B44" s="316"/>
      <c r="C44" s="316" t="s">
        <v>368</v>
      </c>
      <c r="D44" s="83" t="s">
        <v>367</v>
      </c>
      <c r="E44" s="84">
        <v>9441</v>
      </c>
    </row>
    <row r="45" spans="1:5" s="102" customFormat="1" ht="30.75" thickBot="1">
      <c r="A45" s="316"/>
      <c r="B45" s="316"/>
      <c r="C45" s="316" t="s">
        <v>366</v>
      </c>
      <c r="D45" s="83" t="s">
        <v>365</v>
      </c>
      <c r="E45" s="84">
        <v>9441</v>
      </c>
    </row>
    <row r="46" spans="1:5" s="102" customFormat="1" ht="15" thickBot="1">
      <c r="A46" s="500" t="s">
        <v>364</v>
      </c>
      <c r="B46" s="501"/>
      <c r="C46" s="501"/>
      <c r="D46" s="502"/>
      <c r="E46" s="104">
        <f>E8+E26+E39</f>
        <v>122094.9</v>
      </c>
    </row>
  </sheetData>
  <mergeCells count="6">
    <mergeCell ref="A46:D46"/>
    <mergeCell ref="D1:E1"/>
    <mergeCell ref="D2:E2"/>
    <mergeCell ref="D3:E3"/>
    <mergeCell ref="D4:E4"/>
    <mergeCell ref="A5:E5"/>
  </mergeCells>
  <pageMargins left="0.98425196850393704" right="0.39370078740157483" top="0.59055118110236227" bottom="0.59055118110236227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7"/>
  <sheetViews>
    <sheetView zoomScaleNormal="100" workbookViewId="0">
      <selection activeCell="C14" sqref="C14"/>
    </sheetView>
  </sheetViews>
  <sheetFormatPr defaultRowHeight="12.75"/>
  <cols>
    <col min="1" max="1" width="7.42578125" style="13" customWidth="1"/>
    <col min="2" max="2" width="18.85546875" style="13" customWidth="1"/>
    <col min="3" max="3" width="63.85546875" style="13" customWidth="1"/>
    <col min="4" max="14" width="9.140625" style="15"/>
    <col min="15" max="16384" width="9.140625" style="13"/>
  </cols>
  <sheetData>
    <row r="1" spans="1:4" ht="15.75">
      <c r="C1" s="20" t="s">
        <v>219</v>
      </c>
    </row>
    <row r="2" spans="1:4" ht="15.75">
      <c r="C2" s="20" t="s">
        <v>220</v>
      </c>
    </row>
    <row r="3" spans="1:4" ht="15.75">
      <c r="C3" s="21" t="s">
        <v>221</v>
      </c>
      <c r="D3" s="21"/>
    </row>
    <row r="4" spans="1:4" ht="15.75">
      <c r="C4" s="21" t="s">
        <v>105</v>
      </c>
      <c r="D4" s="21"/>
    </row>
    <row r="5" spans="1:4">
      <c r="C5" s="22"/>
    </row>
    <row r="6" spans="1:4">
      <c r="C6" s="22"/>
    </row>
    <row r="7" spans="1:4" ht="36" customHeight="1">
      <c r="A7" s="421" t="s">
        <v>106</v>
      </c>
      <c r="B7" s="421"/>
      <c r="C7" s="421"/>
    </row>
    <row r="8" spans="1:4" ht="10.5" customHeight="1">
      <c r="A8" s="23"/>
      <c r="B8" s="23"/>
      <c r="C8" s="23"/>
    </row>
    <row r="9" spans="1:4" ht="63.75">
      <c r="A9" s="16" t="s">
        <v>107</v>
      </c>
      <c r="B9" s="16" t="s">
        <v>108</v>
      </c>
      <c r="C9" s="16" t="s">
        <v>284</v>
      </c>
    </row>
    <row r="10" spans="1:4" ht="27.2" customHeight="1">
      <c r="A10" s="25">
        <v>905</v>
      </c>
      <c r="B10" s="26"/>
      <c r="C10" s="16" t="s">
        <v>239</v>
      </c>
    </row>
    <row r="11" spans="1:4" ht="27.2" customHeight="1">
      <c r="A11" s="25"/>
      <c r="B11" s="26" t="s">
        <v>126</v>
      </c>
      <c r="C11" s="27" t="s">
        <v>127</v>
      </c>
    </row>
    <row r="12" spans="1:4" ht="27.2" customHeight="1">
      <c r="A12" s="25"/>
      <c r="B12" s="26" t="s">
        <v>128</v>
      </c>
      <c r="C12" s="27" t="s">
        <v>129</v>
      </c>
    </row>
    <row r="13" spans="1:4" ht="27.2" customHeight="1">
      <c r="A13" s="18"/>
      <c r="B13" s="26" t="s">
        <v>109</v>
      </c>
      <c r="C13" s="27" t="s">
        <v>57</v>
      </c>
    </row>
    <row r="14" spans="1:4" ht="27.2" customHeight="1">
      <c r="A14" s="18"/>
      <c r="B14" s="26" t="s">
        <v>110</v>
      </c>
      <c r="C14" s="27" t="s">
        <v>111</v>
      </c>
    </row>
    <row r="15" spans="1:4" ht="27.2" customHeight="1">
      <c r="A15" s="18"/>
      <c r="B15" s="26" t="s">
        <v>112</v>
      </c>
      <c r="C15" s="27" t="s">
        <v>113</v>
      </c>
    </row>
    <row r="16" spans="1:4" ht="27.2" customHeight="1">
      <c r="A16" s="18"/>
      <c r="B16" s="26" t="s">
        <v>114</v>
      </c>
      <c r="C16" s="27" t="s">
        <v>115</v>
      </c>
    </row>
    <row r="17" spans="1:3" ht="27.2" customHeight="1">
      <c r="A17" s="18"/>
      <c r="B17" s="26" t="s">
        <v>116</v>
      </c>
      <c r="C17" s="27" t="s">
        <v>117</v>
      </c>
    </row>
    <row r="18" spans="1:3" ht="27.2" customHeight="1">
      <c r="A18" s="18"/>
      <c r="B18" s="26" t="s">
        <v>118</v>
      </c>
      <c r="C18" s="27" t="s">
        <v>119</v>
      </c>
    </row>
    <row r="19" spans="1:3" ht="27.2" customHeight="1">
      <c r="A19" s="18"/>
      <c r="B19" s="26" t="s">
        <v>120</v>
      </c>
      <c r="C19" s="27" t="s">
        <v>121</v>
      </c>
    </row>
    <row r="20" spans="1:3" ht="27.2" customHeight="1">
      <c r="A20" s="18"/>
      <c r="B20" s="26" t="s">
        <v>122</v>
      </c>
      <c r="C20" s="27" t="s">
        <v>123</v>
      </c>
    </row>
    <row r="21" spans="1:3" ht="27.2" customHeight="1">
      <c r="A21" s="25">
        <v>910</v>
      </c>
      <c r="B21" s="26"/>
      <c r="C21" s="16" t="s">
        <v>248</v>
      </c>
    </row>
    <row r="22" spans="1:3" ht="27.2" customHeight="1">
      <c r="A22" s="18"/>
      <c r="B22" s="26" t="s">
        <v>124</v>
      </c>
      <c r="C22" s="27" t="s">
        <v>125</v>
      </c>
    </row>
    <row r="23" spans="1:3">
      <c r="A23" s="28"/>
      <c r="B23" s="29"/>
      <c r="C23" s="30"/>
    </row>
    <row r="24" spans="1:3">
      <c r="A24" s="28"/>
      <c r="B24" s="29"/>
      <c r="C24" s="30"/>
    </row>
    <row r="25" spans="1:3">
      <c r="A25" s="28"/>
      <c r="B25" s="29"/>
      <c r="C25" s="30"/>
    </row>
    <row r="26" spans="1:3">
      <c r="A26" s="28"/>
      <c r="B26" s="29"/>
      <c r="C26" s="30"/>
    </row>
    <row r="27" spans="1:3">
      <c r="A27" s="28"/>
      <c r="B27" s="29"/>
      <c r="C27" s="30"/>
    </row>
    <row r="28" spans="1:3">
      <c r="A28" s="28"/>
      <c r="B28" s="29"/>
      <c r="C28" s="30"/>
    </row>
    <row r="44" spans="3:3">
      <c r="C44" s="24"/>
    </row>
    <row r="45" spans="3:3">
      <c r="C45" s="24"/>
    </row>
    <row r="46" spans="3:3">
      <c r="C46" s="24"/>
    </row>
    <row r="47" spans="3:3">
      <c r="C47" s="24"/>
    </row>
    <row r="48" spans="3:3">
      <c r="C48" s="24"/>
    </row>
    <row r="49" spans="3:3">
      <c r="C49" s="24"/>
    </row>
    <row r="50" spans="3:3">
      <c r="C50" s="24"/>
    </row>
    <row r="51" spans="3:3">
      <c r="C51" s="24"/>
    </row>
    <row r="52" spans="3:3">
      <c r="C52" s="24"/>
    </row>
    <row r="53" spans="3:3">
      <c r="C53" s="24"/>
    </row>
    <row r="54" spans="3:3">
      <c r="C54" s="24"/>
    </row>
    <row r="55" spans="3:3">
      <c r="C55" s="24"/>
    </row>
    <row r="56" spans="3:3">
      <c r="C56" s="24"/>
    </row>
    <row r="57" spans="3:3">
      <c r="C57" s="24"/>
    </row>
    <row r="58" spans="3:3">
      <c r="C58" s="24"/>
    </row>
    <row r="59" spans="3:3">
      <c r="C59" s="24"/>
    </row>
    <row r="60" spans="3:3">
      <c r="C60" s="24"/>
    </row>
    <row r="61" spans="3:3">
      <c r="C61" s="24"/>
    </row>
    <row r="62" spans="3:3">
      <c r="C62" s="24"/>
    </row>
    <row r="63" spans="3:3">
      <c r="C63" s="24"/>
    </row>
    <row r="64" spans="3:3">
      <c r="C64" s="24"/>
    </row>
    <row r="65" spans="3:3">
      <c r="C65" s="24"/>
    </row>
    <row r="66" spans="3:3">
      <c r="C66" s="24"/>
    </row>
    <row r="67" spans="3:3">
      <c r="C67" s="24"/>
    </row>
    <row r="68" spans="3:3">
      <c r="C68" s="24"/>
    </row>
    <row r="69" spans="3:3">
      <c r="C69" s="24"/>
    </row>
    <row r="70" spans="3:3">
      <c r="C70" s="24"/>
    </row>
    <row r="71" spans="3:3">
      <c r="C71" s="24"/>
    </row>
    <row r="72" spans="3:3">
      <c r="C72" s="24"/>
    </row>
    <row r="73" spans="3:3">
      <c r="C73" s="24"/>
    </row>
    <row r="74" spans="3:3">
      <c r="C74" s="24"/>
    </row>
    <row r="75" spans="3:3">
      <c r="C75" s="24"/>
    </row>
    <row r="76" spans="3:3">
      <c r="C76" s="24"/>
    </row>
    <row r="77" spans="3:3">
      <c r="C77" s="24"/>
    </row>
  </sheetData>
  <mergeCells count="1">
    <mergeCell ref="A7:C7"/>
  </mergeCells>
  <phoneticPr fontId="7" type="noConversion"/>
  <pageMargins left="0.98425196850393704" right="0.39370078740157483" top="0.59055118110236227" bottom="0.59055118110236227" header="0.51181102362204722" footer="0.51181102362204722"/>
  <pageSetup paperSize="9" scale="95" orientation="portrait" r:id="rId1"/>
  <headerFooter alignWithMargins="0"/>
  <colBreaks count="1" manualBreakCount="1">
    <brk id="4" max="8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D3" sqref="D3:F3"/>
    </sheetView>
  </sheetViews>
  <sheetFormatPr defaultRowHeight="12.75"/>
  <cols>
    <col min="1" max="1" width="5.7109375" customWidth="1"/>
    <col min="2" max="2" width="8.140625" customWidth="1"/>
    <col min="3" max="3" width="5.28515625" customWidth="1"/>
    <col min="4" max="4" width="52.85546875" customWidth="1"/>
    <col min="5" max="5" width="12.7109375" customWidth="1"/>
    <col min="6" max="6" width="11.42578125" customWidth="1"/>
  </cols>
  <sheetData>
    <row r="1" spans="1:6" ht="15.75">
      <c r="A1" s="112"/>
      <c r="B1" s="112"/>
      <c r="C1" s="112"/>
      <c r="D1" s="504" t="s">
        <v>421</v>
      </c>
      <c r="E1" s="504"/>
      <c r="F1" s="504"/>
    </row>
    <row r="2" spans="1:6" ht="15.75">
      <c r="A2" s="112"/>
      <c r="B2" s="112"/>
      <c r="C2" s="112"/>
      <c r="D2" s="504" t="s">
        <v>220</v>
      </c>
      <c r="E2" s="504"/>
      <c r="F2" s="504"/>
    </row>
    <row r="3" spans="1:6" ht="15.75">
      <c r="A3" s="112"/>
      <c r="B3" s="112"/>
      <c r="C3" s="112"/>
      <c r="D3" s="504" t="s">
        <v>221</v>
      </c>
      <c r="E3" s="504"/>
      <c r="F3" s="504"/>
    </row>
    <row r="4" spans="1:6" ht="15.75">
      <c r="A4" s="112"/>
      <c r="B4" s="112"/>
      <c r="C4" s="112"/>
      <c r="D4" s="504" t="s">
        <v>1113</v>
      </c>
      <c r="E4" s="504"/>
      <c r="F4" s="504"/>
    </row>
    <row r="5" spans="1:6" ht="76.5" customHeight="1">
      <c r="A5" s="505" t="s">
        <v>424</v>
      </c>
      <c r="B5" s="505"/>
      <c r="C5" s="505"/>
      <c r="D5" s="505"/>
      <c r="E5" s="505"/>
      <c r="F5" s="505"/>
    </row>
    <row r="6" spans="1:6" ht="15.75">
      <c r="A6" s="112"/>
      <c r="B6" s="112"/>
      <c r="C6" s="112"/>
      <c r="D6" s="111"/>
      <c r="E6" s="110"/>
      <c r="F6" s="113"/>
    </row>
    <row r="7" spans="1:6">
      <c r="A7" s="443" t="s">
        <v>423</v>
      </c>
      <c r="B7" s="443" t="s">
        <v>413</v>
      </c>
      <c r="C7" s="443" t="s">
        <v>414</v>
      </c>
      <c r="D7" s="444" t="s">
        <v>411</v>
      </c>
      <c r="E7" s="503" t="s">
        <v>422</v>
      </c>
      <c r="F7" s="503"/>
    </row>
    <row r="8" spans="1:6">
      <c r="A8" s="443"/>
      <c r="B8" s="443"/>
      <c r="C8" s="443"/>
      <c r="D8" s="444"/>
      <c r="E8" s="114" t="s">
        <v>202</v>
      </c>
      <c r="F8" s="114" t="s">
        <v>280</v>
      </c>
    </row>
    <row r="9" spans="1:6" s="85" customFormat="1" ht="14.25">
      <c r="A9" s="117" t="s">
        <v>407</v>
      </c>
      <c r="B9" s="117"/>
      <c r="C9" s="118"/>
      <c r="D9" s="119" t="s">
        <v>406</v>
      </c>
      <c r="E9" s="120">
        <f>E10+E22</f>
        <v>2000</v>
      </c>
      <c r="F9" s="120"/>
    </row>
    <row r="10" spans="1:6" s="85" customFormat="1" ht="15">
      <c r="A10" s="121" t="s">
        <v>405</v>
      </c>
      <c r="B10" s="121"/>
      <c r="C10" s="121"/>
      <c r="D10" s="122" t="s">
        <v>404</v>
      </c>
      <c r="E10" s="123">
        <f>E11+E16</f>
        <v>1000</v>
      </c>
      <c r="F10" s="123"/>
    </row>
    <row r="11" spans="1:6" s="85" customFormat="1" ht="30">
      <c r="A11" s="121"/>
      <c r="B11" s="121" t="s">
        <v>392</v>
      </c>
      <c r="C11" s="121"/>
      <c r="D11" s="115" t="s">
        <v>391</v>
      </c>
      <c r="E11" s="123">
        <f>E12</f>
        <v>250</v>
      </c>
      <c r="F11" s="123"/>
    </row>
    <row r="12" spans="1:6" s="85" customFormat="1" ht="15">
      <c r="A12" s="121"/>
      <c r="B12" s="121" t="s">
        <v>390</v>
      </c>
      <c r="C12" s="121"/>
      <c r="D12" s="115" t="s">
        <v>389</v>
      </c>
      <c r="E12" s="123">
        <f>E13</f>
        <v>250</v>
      </c>
      <c r="F12" s="123"/>
    </row>
    <row r="13" spans="1:6" s="85" customFormat="1" ht="15">
      <c r="A13" s="121"/>
      <c r="B13" s="121" t="s">
        <v>420</v>
      </c>
      <c r="C13" s="121"/>
      <c r="D13" s="115" t="s">
        <v>419</v>
      </c>
      <c r="E13" s="123">
        <v>250</v>
      </c>
      <c r="F13" s="123"/>
    </row>
    <row r="14" spans="1:6" s="85" customFormat="1" ht="15">
      <c r="A14" s="121"/>
      <c r="B14" s="121"/>
      <c r="C14" s="121" t="s">
        <v>368</v>
      </c>
      <c r="D14" s="115" t="s">
        <v>367</v>
      </c>
      <c r="E14" s="123">
        <v>250</v>
      </c>
      <c r="F14" s="123"/>
    </row>
    <row r="15" spans="1:6" s="85" customFormat="1" ht="30">
      <c r="A15" s="121"/>
      <c r="B15" s="121"/>
      <c r="C15" s="121" t="s">
        <v>381</v>
      </c>
      <c r="D15" s="115" t="s">
        <v>380</v>
      </c>
      <c r="E15" s="123">
        <v>250</v>
      </c>
      <c r="F15" s="123"/>
    </row>
    <row r="16" spans="1:6" s="85" customFormat="1" ht="15">
      <c r="A16" s="121"/>
      <c r="B16" s="121" t="s">
        <v>387</v>
      </c>
      <c r="C16" s="121"/>
      <c r="D16" s="115" t="s">
        <v>386</v>
      </c>
      <c r="E16" s="123">
        <f>E17</f>
        <v>750</v>
      </c>
      <c r="F16" s="123"/>
    </row>
    <row r="17" spans="1:6" s="85" customFormat="1" ht="45">
      <c r="A17" s="121"/>
      <c r="B17" s="121" t="s">
        <v>385</v>
      </c>
      <c r="C17" s="121"/>
      <c r="D17" s="115" t="s">
        <v>384</v>
      </c>
      <c r="E17" s="123">
        <v>750</v>
      </c>
      <c r="F17" s="123"/>
    </row>
    <row r="18" spans="1:6" s="85" customFormat="1" ht="45">
      <c r="A18" s="121"/>
      <c r="B18" s="121" t="s">
        <v>383</v>
      </c>
      <c r="C18" s="121"/>
      <c r="D18" s="115" t="s">
        <v>382</v>
      </c>
      <c r="E18" s="123">
        <v>750</v>
      </c>
      <c r="F18" s="123"/>
    </row>
    <row r="19" spans="1:6" s="85" customFormat="1" ht="15">
      <c r="A19" s="121"/>
      <c r="B19" s="121"/>
      <c r="C19" s="121" t="s">
        <v>368</v>
      </c>
      <c r="D19" s="115" t="s">
        <v>367</v>
      </c>
      <c r="E19" s="123">
        <v>750</v>
      </c>
      <c r="F19" s="123"/>
    </row>
    <row r="20" spans="1:6" s="85" customFormat="1" ht="30">
      <c r="A20" s="121"/>
      <c r="B20" s="121"/>
      <c r="C20" s="121" t="s">
        <v>381</v>
      </c>
      <c r="D20" s="115" t="s">
        <v>380</v>
      </c>
      <c r="E20" s="123">
        <f>E21</f>
        <v>750</v>
      </c>
      <c r="F20" s="123"/>
    </row>
    <row r="21" spans="1:6" s="85" customFormat="1" ht="15">
      <c r="A21" s="121"/>
      <c r="B21" s="121"/>
      <c r="C21" s="121"/>
      <c r="D21" s="115" t="s">
        <v>426</v>
      </c>
      <c r="E21" s="123">
        <v>750</v>
      </c>
      <c r="F21" s="123"/>
    </row>
    <row r="22" spans="1:6" s="85" customFormat="1" ht="15">
      <c r="A22" s="121" t="s">
        <v>418</v>
      </c>
      <c r="B22" s="121"/>
      <c r="C22" s="121"/>
      <c r="D22" s="122" t="s">
        <v>417</v>
      </c>
      <c r="E22" s="123">
        <f>E23+E28</f>
        <v>1000</v>
      </c>
      <c r="F22" s="123"/>
    </row>
    <row r="23" spans="1:6" s="85" customFormat="1" ht="30">
      <c r="A23" s="121"/>
      <c r="B23" s="121" t="s">
        <v>392</v>
      </c>
      <c r="C23" s="121"/>
      <c r="D23" s="115" t="s">
        <v>391</v>
      </c>
      <c r="E23" s="123">
        <f>E24</f>
        <v>250</v>
      </c>
      <c r="F23" s="123"/>
    </row>
    <row r="24" spans="1:6" s="85" customFormat="1" ht="15">
      <c r="A24" s="121"/>
      <c r="B24" s="121" t="s">
        <v>390</v>
      </c>
      <c r="C24" s="121"/>
      <c r="D24" s="115" t="s">
        <v>389</v>
      </c>
      <c r="E24" s="123">
        <f>E25</f>
        <v>250</v>
      </c>
      <c r="F24" s="123"/>
    </row>
    <row r="25" spans="1:6" s="85" customFormat="1" ht="30">
      <c r="A25" s="121"/>
      <c r="B25" s="121" t="s">
        <v>416</v>
      </c>
      <c r="C25" s="121"/>
      <c r="D25" s="115" t="s">
        <v>425</v>
      </c>
      <c r="E25" s="123">
        <v>250</v>
      </c>
      <c r="F25" s="123"/>
    </row>
    <row r="26" spans="1:6" s="85" customFormat="1" ht="15">
      <c r="A26" s="121"/>
      <c r="B26" s="121"/>
      <c r="C26" s="121" t="s">
        <v>368</v>
      </c>
      <c r="D26" s="115" t="s">
        <v>367</v>
      </c>
      <c r="E26" s="123">
        <v>250</v>
      </c>
      <c r="F26" s="123"/>
    </row>
    <row r="27" spans="1:6" s="85" customFormat="1" ht="30">
      <c r="A27" s="121"/>
      <c r="B27" s="121"/>
      <c r="C27" s="121" t="s">
        <v>381</v>
      </c>
      <c r="D27" s="115" t="s">
        <v>380</v>
      </c>
      <c r="E27" s="123">
        <v>250</v>
      </c>
      <c r="F27" s="123"/>
    </row>
    <row r="28" spans="1:6" s="85" customFormat="1" ht="15">
      <c r="A28" s="121"/>
      <c r="B28" s="121" t="s">
        <v>387</v>
      </c>
      <c r="C28" s="121"/>
      <c r="D28" s="115" t="s">
        <v>386</v>
      </c>
      <c r="E28" s="123">
        <f>E29</f>
        <v>750</v>
      </c>
      <c r="F28" s="123"/>
    </row>
    <row r="29" spans="1:6" s="85" customFormat="1" ht="45">
      <c r="A29" s="121"/>
      <c r="B29" s="121" t="s">
        <v>385</v>
      </c>
      <c r="C29" s="121"/>
      <c r="D29" s="115" t="s">
        <v>384</v>
      </c>
      <c r="E29" s="123">
        <v>750</v>
      </c>
      <c r="F29" s="123"/>
    </row>
    <row r="30" spans="1:6" s="85" customFormat="1" ht="45">
      <c r="A30" s="121"/>
      <c r="B30" s="121" t="s">
        <v>383</v>
      </c>
      <c r="C30" s="121"/>
      <c r="D30" s="115" t="s">
        <v>382</v>
      </c>
      <c r="E30" s="123">
        <v>750</v>
      </c>
      <c r="F30" s="123"/>
    </row>
    <row r="31" spans="1:6" s="85" customFormat="1" ht="15">
      <c r="A31" s="121"/>
      <c r="B31" s="121"/>
      <c r="C31" s="121" t="s">
        <v>368</v>
      </c>
      <c r="D31" s="115" t="s">
        <v>367</v>
      </c>
      <c r="E31" s="123">
        <v>750</v>
      </c>
      <c r="F31" s="123"/>
    </row>
    <row r="32" spans="1:6" s="85" customFormat="1" ht="30">
      <c r="A32" s="121"/>
      <c r="B32" s="121"/>
      <c r="C32" s="121" t="s">
        <v>381</v>
      </c>
      <c r="D32" s="115" t="s">
        <v>380</v>
      </c>
      <c r="E32" s="123">
        <f>E33</f>
        <v>750</v>
      </c>
      <c r="F32" s="123"/>
    </row>
    <row r="33" spans="1:6" s="85" customFormat="1" ht="30">
      <c r="A33" s="121"/>
      <c r="B33" s="121"/>
      <c r="C33" s="121"/>
      <c r="D33" s="115" t="s">
        <v>425</v>
      </c>
      <c r="E33" s="123">
        <v>750</v>
      </c>
      <c r="F33" s="123"/>
    </row>
    <row r="34" spans="1:6" s="85" customFormat="1" ht="14.25">
      <c r="A34" s="117" t="s">
        <v>378</v>
      </c>
      <c r="B34" s="117"/>
      <c r="C34" s="117"/>
      <c r="D34" s="124" t="s">
        <v>377</v>
      </c>
      <c r="E34" s="120">
        <f t="shared" ref="E34:F37" si="0">E35</f>
        <v>9441</v>
      </c>
      <c r="F34" s="120">
        <f t="shared" si="0"/>
        <v>9441</v>
      </c>
    </row>
    <row r="35" spans="1:6" s="85" customFormat="1" ht="15">
      <c r="A35" s="121" t="s">
        <v>376</v>
      </c>
      <c r="B35" s="121"/>
      <c r="C35" s="121"/>
      <c r="D35" s="122" t="s">
        <v>375</v>
      </c>
      <c r="E35" s="123">
        <f t="shared" si="0"/>
        <v>9441</v>
      </c>
      <c r="F35" s="123">
        <f t="shared" si="0"/>
        <v>9441</v>
      </c>
    </row>
    <row r="36" spans="1:6" s="85" customFormat="1" ht="15">
      <c r="A36" s="121"/>
      <c r="B36" s="121" t="s">
        <v>374</v>
      </c>
      <c r="C36" s="121"/>
      <c r="D36" s="115" t="s">
        <v>373</v>
      </c>
      <c r="E36" s="123">
        <f t="shared" si="0"/>
        <v>9441</v>
      </c>
      <c r="F36" s="123">
        <f t="shared" si="0"/>
        <v>9441</v>
      </c>
    </row>
    <row r="37" spans="1:6" s="85" customFormat="1" ht="60">
      <c r="A37" s="121"/>
      <c r="B37" s="121" t="s">
        <v>372</v>
      </c>
      <c r="C37" s="121"/>
      <c r="D37" s="115" t="s">
        <v>371</v>
      </c>
      <c r="E37" s="123">
        <f t="shared" si="0"/>
        <v>9441</v>
      </c>
      <c r="F37" s="123">
        <f t="shared" si="0"/>
        <v>9441</v>
      </c>
    </row>
    <row r="38" spans="1:6" s="85" customFormat="1" ht="60">
      <c r="A38" s="121"/>
      <c r="B38" s="121" t="s">
        <v>370</v>
      </c>
      <c r="C38" s="121"/>
      <c r="D38" s="115" t="s">
        <v>369</v>
      </c>
      <c r="E38" s="123">
        <v>9441</v>
      </c>
      <c r="F38" s="123">
        <v>9441</v>
      </c>
    </row>
    <row r="39" spans="1:6" s="85" customFormat="1" ht="15">
      <c r="A39" s="121"/>
      <c r="B39" s="121"/>
      <c r="C39" s="121" t="s">
        <v>368</v>
      </c>
      <c r="D39" s="115" t="s">
        <v>367</v>
      </c>
      <c r="E39" s="123">
        <v>9441</v>
      </c>
      <c r="F39" s="123">
        <v>9441</v>
      </c>
    </row>
    <row r="40" spans="1:6" s="85" customFormat="1" ht="30.75" thickBot="1">
      <c r="A40" s="121"/>
      <c r="B40" s="121"/>
      <c r="C40" s="121" t="s">
        <v>366</v>
      </c>
      <c r="D40" s="115" t="s">
        <v>365</v>
      </c>
      <c r="E40" s="123">
        <v>9441</v>
      </c>
      <c r="F40" s="123">
        <v>9441</v>
      </c>
    </row>
    <row r="41" spans="1:6" s="102" customFormat="1" ht="15" thickBot="1">
      <c r="A41" s="506" t="s">
        <v>364</v>
      </c>
      <c r="B41" s="507"/>
      <c r="C41" s="507"/>
      <c r="D41" s="508"/>
      <c r="E41" s="116">
        <f>E9+E34</f>
        <v>11441</v>
      </c>
      <c r="F41" s="116">
        <f>F9+F34</f>
        <v>9441</v>
      </c>
    </row>
  </sheetData>
  <mergeCells count="11">
    <mergeCell ref="A41:D41"/>
    <mergeCell ref="A7:A8"/>
    <mergeCell ref="B7:B8"/>
    <mergeCell ref="C7:C8"/>
    <mergeCell ref="D7:D8"/>
    <mergeCell ref="E7:F7"/>
    <mergeCell ref="D1:F1"/>
    <mergeCell ref="D2:F2"/>
    <mergeCell ref="D3:F3"/>
    <mergeCell ref="D4:F4"/>
    <mergeCell ref="A5:F5"/>
  </mergeCells>
  <pageMargins left="0.78740157480314965" right="0.39370078740157483" top="0.59055118110236227" bottom="0.59055118110236227" header="0.31496062992125984" footer="0.31496062992125984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C17"/>
  <sheetViews>
    <sheetView topLeftCell="A7" workbookViewId="0">
      <selection activeCell="B12" sqref="B12"/>
    </sheetView>
  </sheetViews>
  <sheetFormatPr defaultRowHeight="12.75"/>
  <cols>
    <col min="1" max="1" width="5" customWidth="1"/>
    <col min="2" max="2" width="69.42578125" customWidth="1"/>
    <col min="3" max="3" width="14.7109375" customWidth="1"/>
  </cols>
  <sheetData>
    <row r="1" spans="1:3" ht="15.75">
      <c r="A1" s="133"/>
      <c r="B1" s="133"/>
      <c r="C1" s="133" t="s">
        <v>427</v>
      </c>
    </row>
    <row r="2" spans="1:3" ht="15.75">
      <c r="A2" s="133"/>
      <c r="B2" s="133"/>
      <c r="C2" s="133" t="s">
        <v>220</v>
      </c>
    </row>
    <row r="3" spans="1:3" ht="15.75">
      <c r="A3" s="133"/>
      <c r="B3" s="133"/>
      <c r="C3" s="133" t="s">
        <v>221</v>
      </c>
    </row>
    <row r="4" spans="1:3" ht="15.75">
      <c r="A4" s="133"/>
      <c r="B4" s="133"/>
      <c r="C4" s="133" t="s">
        <v>436</v>
      </c>
    </row>
    <row r="5" spans="1:3" ht="18.75">
      <c r="A5" s="125"/>
      <c r="B5" s="125"/>
      <c r="C5" s="125"/>
    </row>
    <row r="6" spans="1:3" ht="41.25" customHeight="1">
      <c r="A6" s="436" t="s">
        <v>437</v>
      </c>
      <c r="B6" s="436"/>
      <c r="C6" s="436"/>
    </row>
    <row r="7" spans="1:3" ht="18.75">
      <c r="A7" s="509"/>
      <c r="B7" s="509"/>
      <c r="C7" s="509"/>
    </row>
    <row r="8" spans="1:3">
      <c r="A8" s="510" t="s">
        <v>342</v>
      </c>
      <c r="B8" s="510" t="s">
        <v>721</v>
      </c>
      <c r="C8" s="510" t="s">
        <v>441</v>
      </c>
    </row>
    <row r="9" spans="1:3">
      <c r="A9" s="510"/>
      <c r="B9" s="510"/>
      <c r="C9" s="510"/>
    </row>
    <row r="10" spans="1:3">
      <c r="A10" s="510"/>
      <c r="B10" s="510"/>
      <c r="C10" s="510"/>
    </row>
    <row r="11" spans="1:3" ht="48" customHeight="1">
      <c r="A11" s="128" t="s">
        <v>339</v>
      </c>
      <c r="B11" s="129" t="s">
        <v>525</v>
      </c>
      <c r="C11" s="137">
        <v>27445.3</v>
      </c>
    </row>
    <row r="12" spans="1:3" ht="15.75">
      <c r="A12" s="128"/>
      <c r="B12" s="129" t="s">
        <v>428</v>
      </c>
      <c r="C12" s="137"/>
    </row>
    <row r="13" spans="1:3" ht="31.5">
      <c r="A13" s="130" t="s">
        <v>429</v>
      </c>
      <c r="B13" s="129" t="s">
        <v>430</v>
      </c>
      <c r="C13" s="137">
        <v>24172.799999999999</v>
      </c>
    </row>
    <row r="14" spans="1:3" ht="31.5">
      <c r="A14" s="128" t="s">
        <v>431</v>
      </c>
      <c r="B14" s="129" t="s">
        <v>432</v>
      </c>
      <c r="C14" s="137">
        <v>3272.5</v>
      </c>
    </row>
    <row r="15" spans="1:3" ht="47.25">
      <c r="A15" s="128" t="s">
        <v>337</v>
      </c>
      <c r="B15" s="131" t="s">
        <v>433</v>
      </c>
      <c r="C15" s="137">
        <v>12598.3</v>
      </c>
    </row>
    <row r="16" spans="1:3" ht="62.25" customHeight="1">
      <c r="A16" s="128" t="s">
        <v>335</v>
      </c>
      <c r="B16" s="131" t="s">
        <v>434</v>
      </c>
      <c r="C16" s="137">
        <v>32696.3</v>
      </c>
    </row>
    <row r="17" spans="1:3" ht="15.75">
      <c r="A17" s="128"/>
      <c r="B17" s="132" t="s">
        <v>435</v>
      </c>
      <c r="C17" s="138">
        <f>C11+C15+C16</f>
        <v>72739.899999999994</v>
      </c>
    </row>
  </sheetData>
  <mergeCells count="5">
    <mergeCell ref="A6:C6"/>
    <mergeCell ref="A7:C7"/>
    <mergeCell ref="A8:A10"/>
    <mergeCell ref="B8:B10"/>
    <mergeCell ref="C8:C10"/>
  </mergeCell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B12" sqref="B12"/>
    </sheetView>
  </sheetViews>
  <sheetFormatPr defaultRowHeight="12.75"/>
  <cols>
    <col min="1" max="1" width="4.5703125" customWidth="1"/>
    <col min="2" max="2" width="59.42578125" customWidth="1"/>
    <col min="3" max="3" width="12.7109375" customWidth="1"/>
    <col min="4" max="4" width="12.5703125" customWidth="1"/>
  </cols>
  <sheetData>
    <row r="1" spans="1:4" s="134" customFormat="1" ht="15.75">
      <c r="A1" s="133"/>
      <c r="B1" s="133"/>
      <c r="C1" s="460" t="s">
        <v>438</v>
      </c>
      <c r="D1" s="460"/>
    </row>
    <row r="2" spans="1:4" s="134" customFormat="1" ht="15.75">
      <c r="A2" s="133"/>
      <c r="B2" s="460" t="s">
        <v>220</v>
      </c>
      <c r="C2" s="460"/>
      <c r="D2" s="460"/>
    </row>
    <row r="3" spans="1:4" s="134" customFormat="1" ht="15.75">
      <c r="A3" s="133"/>
      <c r="B3" s="460" t="s">
        <v>221</v>
      </c>
      <c r="C3" s="460"/>
      <c r="D3" s="460"/>
    </row>
    <row r="4" spans="1:4" s="134" customFormat="1" ht="15.75">
      <c r="A4" s="133"/>
      <c r="B4" s="133"/>
      <c r="C4" s="460" t="s">
        <v>439</v>
      </c>
      <c r="D4" s="460"/>
    </row>
    <row r="5" spans="1:4" ht="18.75">
      <c r="A5" s="125"/>
      <c r="B5" s="125"/>
      <c r="C5" s="125"/>
      <c r="D5" s="126"/>
    </row>
    <row r="6" spans="1:4" ht="42.75" customHeight="1">
      <c r="A6" s="436" t="s">
        <v>440</v>
      </c>
      <c r="B6" s="436"/>
      <c r="C6" s="436"/>
      <c r="D6" s="436"/>
    </row>
    <row r="7" spans="1:4" ht="18.75">
      <c r="A7" s="509"/>
      <c r="B7" s="509"/>
      <c r="C7" s="509"/>
      <c r="D7" s="126"/>
    </row>
    <row r="8" spans="1:4">
      <c r="A8" s="510" t="s">
        <v>342</v>
      </c>
      <c r="B8" s="510" t="s">
        <v>721</v>
      </c>
      <c r="C8" s="510" t="s">
        <v>441</v>
      </c>
      <c r="D8" s="510"/>
    </row>
    <row r="9" spans="1:4">
      <c r="A9" s="510"/>
      <c r="B9" s="510"/>
      <c r="C9" s="510"/>
      <c r="D9" s="510"/>
    </row>
    <row r="10" spans="1:4" ht="15.75">
      <c r="A10" s="510"/>
      <c r="B10" s="510"/>
      <c r="C10" s="135" t="s">
        <v>202</v>
      </c>
      <c r="D10" s="135" t="s">
        <v>280</v>
      </c>
    </row>
    <row r="11" spans="1:4" ht="63">
      <c r="A11" s="128" t="s">
        <v>339</v>
      </c>
      <c r="B11" s="129" t="s">
        <v>525</v>
      </c>
      <c r="C11" s="137">
        <f>C13</f>
        <v>28269.200000000001</v>
      </c>
      <c r="D11" s="137">
        <f>D13</f>
        <v>28523</v>
      </c>
    </row>
    <row r="12" spans="1:4" ht="15.75">
      <c r="A12" s="128"/>
      <c r="B12" s="129" t="s">
        <v>428</v>
      </c>
      <c r="C12" s="137"/>
      <c r="D12" s="137"/>
    </row>
    <row r="13" spans="1:4" ht="31.5">
      <c r="A13" s="130" t="s">
        <v>429</v>
      </c>
      <c r="B13" s="129" t="s">
        <v>430</v>
      </c>
      <c r="C13" s="137">
        <v>28269.200000000001</v>
      </c>
      <c r="D13" s="137">
        <v>28523</v>
      </c>
    </row>
    <row r="14" spans="1:4" ht="15.75">
      <c r="A14" s="128"/>
      <c r="B14" s="132" t="s">
        <v>435</v>
      </c>
      <c r="C14" s="138">
        <f>C11</f>
        <v>28269.200000000001</v>
      </c>
      <c r="D14" s="138">
        <f>D11</f>
        <v>28523</v>
      </c>
    </row>
  </sheetData>
  <mergeCells count="9">
    <mergeCell ref="A8:A10"/>
    <mergeCell ref="B8:B10"/>
    <mergeCell ref="C8:D9"/>
    <mergeCell ref="A6:D6"/>
    <mergeCell ref="C1:D1"/>
    <mergeCell ref="B2:D2"/>
    <mergeCell ref="C4:D4"/>
    <mergeCell ref="A7:C7"/>
    <mergeCell ref="B3:D3"/>
  </mergeCell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18"/>
  <sheetViews>
    <sheetView topLeftCell="A8" workbookViewId="0">
      <selection activeCell="B16" sqref="B16"/>
    </sheetView>
  </sheetViews>
  <sheetFormatPr defaultRowHeight="12.75"/>
  <cols>
    <col min="1" max="1" width="4.5703125" customWidth="1"/>
    <col min="2" max="2" width="43.5703125" customWidth="1"/>
    <col min="3" max="3" width="14.85546875" customWidth="1"/>
    <col min="4" max="4" width="13.85546875" customWidth="1"/>
    <col min="5" max="5" width="12.85546875" customWidth="1"/>
  </cols>
  <sheetData>
    <row r="1" spans="1:5" s="134" customFormat="1" ht="15.75">
      <c r="A1" s="136"/>
      <c r="B1" s="136"/>
      <c r="C1" s="460" t="s">
        <v>749</v>
      </c>
      <c r="D1" s="460"/>
      <c r="E1" s="460"/>
    </row>
    <row r="2" spans="1:5" s="134" customFormat="1" ht="15.75">
      <c r="A2" s="136"/>
      <c r="B2" s="136"/>
      <c r="C2" s="460" t="s">
        <v>220</v>
      </c>
      <c r="D2" s="460"/>
      <c r="E2" s="460"/>
    </row>
    <row r="3" spans="1:5" s="134" customFormat="1" ht="15.75">
      <c r="A3" s="136"/>
      <c r="B3" s="136"/>
      <c r="C3" s="460" t="s">
        <v>221</v>
      </c>
      <c r="D3" s="460"/>
      <c r="E3" s="460"/>
    </row>
    <row r="4" spans="1:5" s="134" customFormat="1" ht="15.75">
      <c r="A4" s="136"/>
      <c r="B4" s="136"/>
      <c r="C4" s="136"/>
      <c r="D4" s="460" t="s">
        <v>439</v>
      </c>
      <c r="E4" s="460"/>
    </row>
    <row r="5" spans="1:5" ht="18.75">
      <c r="A5" s="125"/>
      <c r="B5" s="125"/>
      <c r="C5" s="125"/>
      <c r="D5" s="125"/>
      <c r="E5" s="125"/>
    </row>
    <row r="6" spans="1:5" ht="56.25" customHeight="1">
      <c r="A6" s="436" t="s">
        <v>761</v>
      </c>
      <c r="B6" s="436"/>
      <c r="C6" s="436"/>
      <c r="D6" s="436"/>
      <c r="E6" s="436"/>
    </row>
    <row r="7" spans="1:5" ht="18.75">
      <c r="A7" s="127"/>
      <c r="B7" s="127"/>
      <c r="C7" s="127"/>
      <c r="D7" s="127"/>
      <c r="E7" s="127"/>
    </row>
    <row r="8" spans="1:5" ht="14.25">
      <c r="A8" s="438" t="s">
        <v>342</v>
      </c>
      <c r="B8" s="438" t="s">
        <v>763</v>
      </c>
      <c r="C8" s="438" t="s">
        <v>762</v>
      </c>
      <c r="D8" s="438" t="s">
        <v>428</v>
      </c>
      <c r="E8" s="438"/>
    </row>
    <row r="9" spans="1:5" ht="30" customHeight="1">
      <c r="A9" s="438"/>
      <c r="B9" s="438"/>
      <c r="C9" s="438"/>
      <c r="D9" s="105" t="s">
        <v>751</v>
      </c>
      <c r="E9" s="105" t="s">
        <v>752</v>
      </c>
    </row>
    <row r="10" spans="1:5" ht="31.5">
      <c r="A10" s="128" t="s">
        <v>339</v>
      </c>
      <c r="B10" s="129" t="s">
        <v>753</v>
      </c>
      <c r="C10" s="137">
        <f t="shared" ref="C10:C17" si="0">SUM(D10:E10)</f>
        <v>55000</v>
      </c>
      <c r="D10" s="137">
        <v>41250</v>
      </c>
      <c r="E10" s="137">
        <v>13750</v>
      </c>
    </row>
    <row r="11" spans="1:5" ht="63">
      <c r="A11" s="128" t="s">
        <v>337</v>
      </c>
      <c r="B11" s="131" t="s">
        <v>754</v>
      </c>
      <c r="C11" s="137">
        <f t="shared" si="0"/>
        <v>50145.7</v>
      </c>
      <c r="D11" s="137">
        <v>37609.199999999997</v>
      </c>
      <c r="E11" s="137">
        <v>12536.5</v>
      </c>
    </row>
    <row r="12" spans="1:5" ht="31.5">
      <c r="A12" s="128" t="s">
        <v>335</v>
      </c>
      <c r="B12" s="131" t="s">
        <v>397</v>
      </c>
      <c r="C12" s="137">
        <f t="shared" si="0"/>
        <v>200</v>
      </c>
      <c r="D12" s="137"/>
      <c r="E12" s="137">
        <v>200</v>
      </c>
    </row>
    <row r="13" spans="1:5" ht="47.25">
      <c r="A13" s="128" t="s">
        <v>333</v>
      </c>
      <c r="B13" s="131" t="s">
        <v>755</v>
      </c>
      <c r="C13" s="137">
        <f t="shared" si="0"/>
        <v>2248.5</v>
      </c>
      <c r="D13" s="137"/>
      <c r="E13" s="137">
        <v>2248.5</v>
      </c>
    </row>
    <row r="14" spans="1:5" ht="31.5">
      <c r="A14" s="128" t="s">
        <v>331</v>
      </c>
      <c r="B14" s="131" t="s">
        <v>756</v>
      </c>
      <c r="C14" s="137">
        <f t="shared" si="0"/>
        <v>25120</v>
      </c>
      <c r="D14" s="137">
        <f>D15</f>
        <v>18840</v>
      </c>
      <c r="E14" s="137">
        <f>E15</f>
        <v>6280</v>
      </c>
    </row>
    <row r="15" spans="1:5" s="102" customFormat="1" ht="15">
      <c r="A15" s="82" t="s">
        <v>608</v>
      </c>
      <c r="B15" s="569" t="s">
        <v>757</v>
      </c>
      <c r="C15" s="353">
        <f t="shared" si="0"/>
        <v>25120</v>
      </c>
      <c r="D15" s="358">
        <f>D16</f>
        <v>18840</v>
      </c>
      <c r="E15" s="358">
        <f>E16</f>
        <v>6280</v>
      </c>
    </row>
    <row r="16" spans="1:5" s="102" customFormat="1" ht="91.5" customHeight="1">
      <c r="A16" s="82" t="s">
        <v>610</v>
      </c>
      <c r="B16" s="569" t="s">
        <v>1138</v>
      </c>
      <c r="C16" s="353">
        <f t="shared" si="0"/>
        <v>25120</v>
      </c>
      <c r="D16" s="358">
        <v>18840</v>
      </c>
      <c r="E16" s="353">
        <v>6280</v>
      </c>
    </row>
    <row r="17" spans="1:5" ht="47.25">
      <c r="A17" s="128" t="s">
        <v>329</v>
      </c>
      <c r="B17" s="131" t="s">
        <v>1139</v>
      </c>
      <c r="C17" s="137">
        <f t="shared" si="0"/>
        <v>8160.3</v>
      </c>
      <c r="D17" s="350">
        <v>8160.3</v>
      </c>
      <c r="E17" s="346"/>
    </row>
    <row r="18" spans="1:5" s="349" customFormat="1" ht="15.75">
      <c r="A18" s="347"/>
      <c r="B18" s="347" t="s">
        <v>435</v>
      </c>
      <c r="C18" s="348">
        <f>C10+C11+C12+C13+C14+C17</f>
        <v>140874.5</v>
      </c>
      <c r="D18" s="348">
        <f>D10+D11+D12+D13+D14+D17</f>
        <v>105859.5</v>
      </c>
      <c r="E18" s="348">
        <f>E10+E11+E12+E13+E14+E17</f>
        <v>35015</v>
      </c>
    </row>
  </sheetData>
  <mergeCells count="9">
    <mergeCell ref="A8:A9"/>
    <mergeCell ref="B8:B9"/>
    <mergeCell ref="C8:C9"/>
    <mergeCell ref="D8:E8"/>
    <mergeCell ref="C1:E1"/>
    <mergeCell ref="C2:E2"/>
    <mergeCell ref="C3:E3"/>
    <mergeCell ref="D4:E4"/>
    <mergeCell ref="A6:E6"/>
  </mergeCell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17"/>
  <sheetViews>
    <sheetView topLeftCell="A7" workbookViewId="0">
      <selection activeCell="B16" sqref="B16"/>
    </sheetView>
  </sheetViews>
  <sheetFormatPr defaultRowHeight="12.75"/>
  <cols>
    <col min="1" max="1" width="3.7109375" customWidth="1"/>
    <col min="2" max="2" width="31.7109375" customWidth="1"/>
    <col min="3" max="3" width="10.5703125" customWidth="1"/>
    <col min="4" max="4" width="10.85546875" customWidth="1"/>
    <col min="5" max="5" width="10" customWidth="1"/>
    <col min="6" max="6" width="10.7109375" customWidth="1"/>
    <col min="7" max="7" width="10.5703125" customWidth="1"/>
    <col min="8" max="8" width="9" customWidth="1"/>
  </cols>
  <sheetData>
    <row r="1" spans="1:8" s="134" customFormat="1" ht="15.75">
      <c r="A1" s="136"/>
      <c r="B1" s="136"/>
      <c r="C1" s="460" t="s">
        <v>758</v>
      </c>
      <c r="D1" s="460"/>
      <c r="E1" s="460"/>
      <c r="F1" s="460"/>
      <c r="G1" s="460"/>
      <c r="H1" s="460"/>
    </row>
    <row r="2" spans="1:8" s="134" customFormat="1" ht="15.75">
      <c r="A2" s="136"/>
      <c r="B2" s="136"/>
      <c r="C2" s="460" t="s">
        <v>220</v>
      </c>
      <c r="D2" s="460"/>
      <c r="E2" s="460"/>
      <c r="F2" s="460"/>
      <c r="G2" s="460"/>
      <c r="H2" s="460"/>
    </row>
    <row r="3" spans="1:8" s="134" customFormat="1" ht="15.75">
      <c r="A3" s="136"/>
      <c r="B3" s="136"/>
      <c r="C3" s="460" t="s">
        <v>221</v>
      </c>
      <c r="D3" s="460"/>
      <c r="E3" s="460"/>
      <c r="F3" s="460"/>
      <c r="G3" s="460"/>
      <c r="H3" s="460"/>
    </row>
    <row r="4" spans="1:8" s="134" customFormat="1" ht="15.75">
      <c r="A4" s="136"/>
      <c r="B4" s="136"/>
      <c r="C4" s="460" t="s">
        <v>439</v>
      </c>
      <c r="D4" s="460"/>
      <c r="E4" s="460"/>
      <c r="F4" s="460"/>
      <c r="G4" s="460"/>
      <c r="H4" s="460"/>
    </row>
    <row r="5" spans="1:8" ht="18.75">
      <c r="A5" s="125"/>
      <c r="B5" s="125"/>
      <c r="C5" s="125"/>
      <c r="D5" s="125"/>
      <c r="E5" s="125"/>
      <c r="F5" s="126"/>
      <c r="G5" s="126"/>
      <c r="H5" s="126"/>
    </row>
    <row r="6" spans="1:8" ht="62.25" customHeight="1">
      <c r="A6" s="436" t="s">
        <v>764</v>
      </c>
      <c r="B6" s="436"/>
      <c r="C6" s="436"/>
      <c r="D6" s="436"/>
      <c r="E6" s="436"/>
      <c r="F6" s="436"/>
      <c r="G6" s="436"/>
      <c r="H6" s="436"/>
    </row>
    <row r="7" spans="1:8" ht="18.75">
      <c r="A7" s="127"/>
      <c r="B7" s="127"/>
      <c r="C7" s="127"/>
      <c r="D7" s="127"/>
      <c r="E7" s="127"/>
      <c r="F7" s="126"/>
      <c r="G7" s="126"/>
      <c r="H7" s="126"/>
    </row>
    <row r="8" spans="1:8" s="351" customFormat="1">
      <c r="A8" s="511" t="s">
        <v>342</v>
      </c>
      <c r="B8" s="511" t="s">
        <v>750</v>
      </c>
      <c r="C8" s="514" t="s">
        <v>202</v>
      </c>
      <c r="D8" s="515"/>
      <c r="E8" s="516"/>
      <c r="F8" s="514" t="s">
        <v>280</v>
      </c>
      <c r="G8" s="515"/>
      <c r="H8" s="516"/>
    </row>
    <row r="9" spans="1:8" s="351" customFormat="1">
      <c r="A9" s="512"/>
      <c r="B9" s="512"/>
      <c r="C9" s="511" t="s">
        <v>441</v>
      </c>
      <c r="D9" s="514" t="s">
        <v>428</v>
      </c>
      <c r="E9" s="516"/>
      <c r="F9" s="511" t="s">
        <v>456</v>
      </c>
      <c r="G9" s="514" t="s">
        <v>428</v>
      </c>
      <c r="H9" s="516"/>
    </row>
    <row r="10" spans="1:8" s="351" customFormat="1" ht="29.25" customHeight="1">
      <c r="A10" s="513"/>
      <c r="B10" s="513"/>
      <c r="C10" s="513"/>
      <c r="D10" s="352" t="s">
        <v>751</v>
      </c>
      <c r="E10" s="352" t="s">
        <v>752</v>
      </c>
      <c r="F10" s="513"/>
      <c r="G10" s="352" t="s">
        <v>751</v>
      </c>
      <c r="H10" s="352" t="s">
        <v>752</v>
      </c>
    </row>
    <row r="11" spans="1:8" s="182" customFormat="1" ht="25.5">
      <c r="A11" s="272" t="s">
        <v>339</v>
      </c>
      <c r="B11" s="354" t="s">
        <v>759</v>
      </c>
      <c r="C11" s="322">
        <f>SUM(D11:E11)</f>
        <v>1000</v>
      </c>
      <c r="D11" s="322">
        <v>750</v>
      </c>
      <c r="E11" s="322">
        <v>250</v>
      </c>
      <c r="F11" s="322"/>
      <c r="G11" s="322"/>
      <c r="H11" s="322"/>
    </row>
    <row r="12" spans="1:8" s="182" customFormat="1" ht="25.5">
      <c r="A12" s="272" t="s">
        <v>337</v>
      </c>
      <c r="B12" s="354" t="s">
        <v>425</v>
      </c>
      <c r="C12" s="322">
        <f>SUM(D12:E12)</f>
        <v>1000</v>
      </c>
      <c r="D12" s="320">
        <v>750</v>
      </c>
      <c r="E12" s="320">
        <v>250</v>
      </c>
      <c r="F12" s="322"/>
      <c r="G12" s="320"/>
      <c r="H12" s="320"/>
    </row>
    <row r="13" spans="1:8" s="182" customFormat="1" ht="25.5">
      <c r="A13" s="272" t="s">
        <v>335</v>
      </c>
      <c r="B13" s="354" t="s">
        <v>760</v>
      </c>
      <c r="C13" s="322">
        <f>SUM(D13:E13)</f>
        <v>149077.5</v>
      </c>
      <c r="D13" s="322">
        <f>D14</f>
        <v>111808.1</v>
      </c>
      <c r="E13" s="322">
        <f>E14</f>
        <v>37269.4</v>
      </c>
      <c r="F13" s="322"/>
      <c r="G13" s="322"/>
      <c r="H13" s="322"/>
    </row>
    <row r="14" spans="1:8" s="182" customFormat="1" ht="39.75" customHeight="1">
      <c r="A14" s="272" t="s">
        <v>561</v>
      </c>
      <c r="B14" s="270" t="s">
        <v>765</v>
      </c>
      <c r="C14" s="322">
        <f>D14+E14</f>
        <v>149077.5</v>
      </c>
      <c r="D14" s="322">
        <v>111808.1</v>
      </c>
      <c r="E14" s="322">
        <v>37269.4</v>
      </c>
      <c r="F14" s="322"/>
      <c r="G14" s="355"/>
      <c r="H14" s="355"/>
    </row>
    <row r="15" spans="1:8" s="182" customFormat="1" ht="76.5" customHeight="1">
      <c r="A15" s="272"/>
      <c r="B15" s="570" t="s">
        <v>1140</v>
      </c>
      <c r="C15" s="322">
        <f>D15+E15</f>
        <v>149077.5</v>
      </c>
      <c r="D15" s="322">
        <v>111808.1</v>
      </c>
      <c r="E15" s="322">
        <v>37269.4</v>
      </c>
      <c r="F15" s="322"/>
      <c r="G15" s="355"/>
      <c r="H15" s="355"/>
    </row>
    <row r="16" spans="1:8" s="182" customFormat="1" ht="38.25">
      <c r="A16" s="272" t="s">
        <v>333</v>
      </c>
      <c r="B16" s="354" t="s">
        <v>1139</v>
      </c>
      <c r="C16" s="322">
        <f>SUM(D16:E16)</f>
        <v>8752.2000000000007</v>
      </c>
      <c r="D16" s="322">
        <v>8752.2000000000007</v>
      </c>
      <c r="E16" s="355"/>
      <c r="F16" s="322">
        <f>SUM(G16:H16)</f>
        <v>129792.8</v>
      </c>
      <c r="G16" s="322">
        <v>129792.8</v>
      </c>
      <c r="H16" s="355"/>
    </row>
    <row r="17" spans="1:8" s="182" customFormat="1">
      <c r="A17" s="272"/>
      <c r="B17" s="356" t="s">
        <v>435</v>
      </c>
      <c r="C17" s="357">
        <f>D17+E17</f>
        <v>159829.70000000001</v>
      </c>
      <c r="D17" s="357">
        <f>SUM(D11:D13)+D16</f>
        <v>122060.3</v>
      </c>
      <c r="E17" s="357">
        <f>SUM(E11:E13)+E16</f>
        <v>37769.4</v>
      </c>
      <c r="F17" s="357">
        <f>G17+H17</f>
        <v>129792.8</v>
      </c>
      <c r="G17" s="357">
        <f>SUM(G11:G13)+G16</f>
        <v>129792.8</v>
      </c>
      <c r="H17" s="357"/>
    </row>
  </sheetData>
  <mergeCells count="13">
    <mergeCell ref="C1:H1"/>
    <mergeCell ref="C2:H2"/>
    <mergeCell ref="C3:H3"/>
    <mergeCell ref="C4:H4"/>
    <mergeCell ref="A6:H6"/>
    <mergeCell ref="A8:A10"/>
    <mergeCell ref="B8:B10"/>
    <mergeCell ref="C8:E8"/>
    <mergeCell ref="F8:H8"/>
    <mergeCell ref="C9:C10"/>
    <mergeCell ref="D9:E9"/>
    <mergeCell ref="F9:F10"/>
    <mergeCell ref="G9:H9"/>
  </mergeCells>
  <pageMargins left="0.98425196850393704" right="0.39370078740157483" top="0.59055118110236227" bottom="0.59055118110236227" header="0.31496062992125984" footer="0.31496062992125984"/>
  <pageSetup paperSize="9"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A19" sqref="A19"/>
    </sheetView>
  </sheetViews>
  <sheetFormatPr defaultRowHeight="12.75"/>
  <cols>
    <col min="1" max="1" width="5.140625" customWidth="1"/>
    <col min="2" max="2" width="36.5703125" customWidth="1"/>
    <col min="3" max="3" width="15.85546875" customWidth="1"/>
    <col min="4" max="4" width="15.7109375" customWidth="1"/>
    <col min="5" max="5" width="16" customWidth="1"/>
  </cols>
  <sheetData>
    <row r="1" spans="1:5" ht="15.75">
      <c r="A1" s="460" t="s">
        <v>501</v>
      </c>
      <c r="B1" s="460"/>
      <c r="C1" s="460"/>
      <c r="D1" s="460"/>
      <c r="E1" s="460"/>
    </row>
    <row r="2" spans="1:5" ht="15.75">
      <c r="A2" s="460" t="s">
        <v>220</v>
      </c>
      <c r="B2" s="460"/>
      <c r="C2" s="460"/>
      <c r="D2" s="460"/>
      <c r="E2" s="460"/>
    </row>
    <row r="3" spans="1:5" ht="15.75">
      <c r="A3" s="460" t="s">
        <v>221</v>
      </c>
      <c r="B3" s="460"/>
      <c r="C3" s="460"/>
      <c r="D3" s="460"/>
      <c r="E3" s="460"/>
    </row>
    <row r="4" spans="1:5" ht="15.75">
      <c r="A4" s="460" t="s">
        <v>507</v>
      </c>
      <c r="B4" s="460"/>
      <c r="C4" s="460"/>
      <c r="D4" s="460"/>
      <c r="E4" s="460"/>
    </row>
    <row r="5" spans="1:5" ht="15">
      <c r="A5" s="139"/>
      <c r="B5" s="139"/>
      <c r="C5" s="139"/>
      <c r="D5" s="139"/>
      <c r="E5" s="139"/>
    </row>
    <row r="6" spans="1:5" ht="18.75">
      <c r="A6" s="522" t="s">
        <v>502</v>
      </c>
      <c r="B6" s="522"/>
      <c r="C6" s="522"/>
      <c r="D6" s="522"/>
      <c r="E6" s="522"/>
    </row>
    <row r="7" spans="1:5" ht="18.75">
      <c r="A7" s="523" t="s">
        <v>503</v>
      </c>
      <c r="B7" s="523"/>
      <c r="C7" s="523"/>
      <c r="D7" s="523"/>
      <c r="E7" s="523"/>
    </row>
    <row r="8" spans="1:5" ht="15.75">
      <c r="A8" s="141"/>
      <c r="B8" s="142"/>
      <c r="C8" s="142"/>
      <c r="D8" s="141"/>
      <c r="E8" s="141"/>
    </row>
    <row r="9" spans="1:5" ht="14.25">
      <c r="A9" s="517" t="s">
        <v>342</v>
      </c>
      <c r="B9" s="517" t="s">
        <v>443</v>
      </c>
      <c r="C9" s="517" t="s">
        <v>504</v>
      </c>
      <c r="D9" s="520" t="s">
        <v>428</v>
      </c>
      <c r="E9" s="521"/>
    </row>
    <row r="10" spans="1:5" ht="71.25">
      <c r="A10" s="518"/>
      <c r="B10" s="518"/>
      <c r="C10" s="519"/>
      <c r="D10" s="215" t="s">
        <v>508</v>
      </c>
      <c r="E10" s="216" t="s">
        <v>505</v>
      </c>
    </row>
    <row r="11" spans="1:5" s="134" customFormat="1" ht="15.75">
      <c r="A11" s="152" t="s">
        <v>339</v>
      </c>
      <c r="B11" s="153" t="s">
        <v>444</v>
      </c>
      <c r="C11" s="217">
        <f>D11+E11</f>
        <v>5384.2</v>
      </c>
      <c r="D11" s="218">
        <v>1656.8</v>
      </c>
      <c r="E11" s="217">
        <v>3727.4</v>
      </c>
    </row>
    <row r="12" spans="1:5" s="134" customFormat="1" ht="15.75">
      <c r="A12" s="152" t="s">
        <v>337</v>
      </c>
      <c r="B12" s="153" t="s">
        <v>506</v>
      </c>
      <c r="C12" s="217">
        <f t="shared" ref="C12:C18" si="0">D12+E12</f>
        <v>871</v>
      </c>
      <c r="D12" s="219">
        <v>871</v>
      </c>
      <c r="E12" s="220"/>
    </row>
    <row r="13" spans="1:5" s="134" customFormat="1" ht="15.75">
      <c r="A13" s="154" t="s">
        <v>335</v>
      </c>
      <c r="B13" s="153" t="s">
        <v>446</v>
      </c>
      <c r="C13" s="217">
        <f t="shared" si="0"/>
        <v>6669.1</v>
      </c>
      <c r="D13" s="219">
        <v>2042.4</v>
      </c>
      <c r="E13" s="221">
        <v>4626.7</v>
      </c>
    </row>
    <row r="14" spans="1:5" s="134" customFormat="1" ht="15.75">
      <c r="A14" s="154" t="s">
        <v>333</v>
      </c>
      <c r="B14" s="153" t="s">
        <v>447</v>
      </c>
      <c r="C14" s="217">
        <f t="shared" si="0"/>
        <v>5060.2</v>
      </c>
      <c r="D14" s="219">
        <v>1495</v>
      </c>
      <c r="E14" s="221">
        <v>3565.2</v>
      </c>
    </row>
    <row r="15" spans="1:5" s="134" customFormat="1" ht="15.75">
      <c r="A15" s="154" t="s">
        <v>331</v>
      </c>
      <c r="B15" s="153" t="s">
        <v>448</v>
      </c>
      <c r="C15" s="217">
        <f t="shared" si="0"/>
        <v>4437.8999999999996</v>
      </c>
      <c r="D15" s="219">
        <v>1657.7</v>
      </c>
      <c r="E15" s="221">
        <v>2780.2</v>
      </c>
    </row>
    <row r="16" spans="1:5" s="134" customFormat="1" ht="15.75">
      <c r="A16" s="154" t="s">
        <v>329</v>
      </c>
      <c r="B16" s="153" t="s">
        <v>450</v>
      </c>
      <c r="C16" s="217">
        <f t="shared" si="0"/>
        <v>6891.4</v>
      </c>
      <c r="D16" s="219">
        <v>2076.6</v>
      </c>
      <c r="E16" s="221">
        <v>4814.8</v>
      </c>
    </row>
    <row r="17" spans="1:5" s="134" customFormat="1" ht="15.75">
      <c r="A17" s="154" t="s">
        <v>327</v>
      </c>
      <c r="B17" s="153" t="s">
        <v>451</v>
      </c>
      <c r="C17" s="217">
        <f t="shared" si="0"/>
        <v>3105</v>
      </c>
      <c r="D17" s="219">
        <v>1117.0999999999999</v>
      </c>
      <c r="E17" s="221">
        <v>1987.9</v>
      </c>
    </row>
    <row r="18" spans="1:5" s="134" customFormat="1" ht="16.5" thickBot="1">
      <c r="A18" s="222" t="s">
        <v>325</v>
      </c>
      <c r="B18" s="223" t="s">
        <v>452</v>
      </c>
      <c r="C18" s="224">
        <f t="shared" si="0"/>
        <v>8240.7999999999993</v>
      </c>
      <c r="D18" s="225">
        <v>3314.3</v>
      </c>
      <c r="E18" s="226">
        <v>4926.5</v>
      </c>
    </row>
    <row r="19" spans="1:5" s="134" customFormat="1" ht="16.5" thickBot="1">
      <c r="A19" s="155"/>
      <c r="B19" s="155" t="s">
        <v>453</v>
      </c>
      <c r="C19" s="227">
        <f>SUM(C11:C18)</f>
        <v>40659.600000000006</v>
      </c>
      <c r="D19" s="227">
        <f>SUM(D11:D18)</f>
        <v>14230.900000000001</v>
      </c>
      <c r="E19" s="227">
        <f>SUM(E11:E18)</f>
        <v>26428.7</v>
      </c>
    </row>
  </sheetData>
  <mergeCells count="10">
    <mergeCell ref="A9:A10"/>
    <mergeCell ref="B9:B10"/>
    <mergeCell ref="C9:C10"/>
    <mergeCell ref="D9:E9"/>
    <mergeCell ref="A1:E1"/>
    <mergeCell ref="A2:E2"/>
    <mergeCell ref="A3:E3"/>
    <mergeCell ref="A4:E4"/>
    <mergeCell ref="A6:E6"/>
    <mergeCell ref="A7:E7"/>
  </mergeCell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0"/>
  <sheetViews>
    <sheetView topLeftCell="A7" workbookViewId="0">
      <selection activeCell="F12" sqref="F12"/>
    </sheetView>
  </sheetViews>
  <sheetFormatPr defaultRowHeight="12.75"/>
  <cols>
    <col min="1" max="1" width="21" customWidth="1"/>
    <col min="2" max="2" width="11.28515625" customWidth="1"/>
    <col min="3" max="3" width="12.5703125" customWidth="1"/>
    <col min="4" max="4" width="12.28515625" customWidth="1"/>
    <col min="5" max="5" width="11.28515625" customWidth="1"/>
    <col min="6" max="6" width="12.7109375" customWidth="1"/>
    <col min="7" max="7" width="12.28515625" customWidth="1"/>
  </cols>
  <sheetData>
    <row r="1" spans="1:7" ht="15.75">
      <c r="A1" s="460" t="s">
        <v>509</v>
      </c>
      <c r="B1" s="460"/>
      <c r="C1" s="460"/>
      <c r="D1" s="460"/>
      <c r="E1" s="460"/>
      <c r="F1" s="460"/>
      <c r="G1" s="460"/>
    </row>
    <row r="2" spans="1:7" ht="15.75">
      <c r="A2" s="460" t="s">
        <v>220</v>
      </c>
      <c r="B2" s="460"/>
      <c r="C2" s="460"/>
      <c r="D2" s="460"/>
      <c r="E2" s="460"/>
      <c r="F2" s="460"/>
      <c r="G2" s="460"/>
    </row>
    <row r="3" spans="1:7" ht="15.75">
      <c r="A3" s="460" t="s">
        <v>221</v>
      </c>
      <c r="B3" s="460"/>
      <c r="C3" s="460"/>
      <c r="D3" s="460"/>
      <c r="E3" s="460"/>
      <c r="F3" s="460"/>
      <c r="G3" s="460"/>
    </row>
    <row r="4" spans="1:7" ht="15.75">
      <c r="A4" s="460" t="s">
        <v>512</v>
      </c>
      <c r="B4" s="460"/>
      <c r="C4" s="460"/>
      <c r="D4" s="460"/>
      <c r="E4" s="460"/>
      <c r="F4" s="460"/>
      <c r="G4" s="460"/>
    </row>
    <row r="5" spans="1:7" ht="15">
      <c r="A5" s="139"/>
      <c r="B5" s="139"/>
      <c r="C5" s="139"/>
      <c r="D5" s="139"/>
      <c r="E5" s="139"/>
      <c r="F5" s="139"/>
      <c r="G5" s="139"/>
    </row>
    <row r="6" spans="1:7" ht="18.75">
      <c r="A6" s="522" t="s">
        <v>502</v>
      </c>
      <c r="B6" s="522"/>
      <c r="C6" s="522"/>
      <c r="D6" s="522"/>
      <c r="E6" s="522"/>
      <c r="F6" s="522"/>
      <c r="G6" s="522"/>
    </row>
    <row r="7" spans="1:7" ht="18.75">
      <c r="A7" s="523" t="s">
        <v>510</v>
      </c>
      <c r="B7" s="523"/>
      <c r="C7" s="523"/>
      <c r="D7" s="523"/>
      <c r="E7" s="523"/>
      <c r="F7" s="523"/>
      <c r="G7" s="523"/>
    </row>
    <row r="8" spans="1:7" ht="15.75">
      <c r="A8" s="142"/>
      <c r="B8" s="142"/>
      <c r="C8" s="142"/>
      <c r="D8" s="142"/>
      <c r="E8" s="142"/>
      <c r="F8" s="141"/>
      <c r="G8" s="141"/>
    </row>
    <row r="9" spans="1:7" s="182" customFormat="1">
      <c r="A9" s="524" t="s">
        <v>443</v>
      </c>
      <c r="B9" s="527" t="s">
        <v>202</v>
      </c>
      <c r="C9" s="528"/>
      <c r="D9" s="528"/>
      <c r="E9" s="527" t="s">
        <v>280</v>
      </c>
      <c r="F9" s="528"/>
      <c r="G9" s="529"/>
    </row>
    <row r="10" spans="1:7" s="182" customFormat="1">
      <c r="A10" s="525"/>
      <c r="B10" s="524" t="s">
        <v>441</v>
      </c>
      <c r="C10" s="531" t="s">
        <v>511</v>
      </c>
      <c r="D10" s="532"/>
      <c r="E10" s="524" t="s">
        <v>441</v>
      </c>
      <c r="F10" s="531" t="s">
        <v>511</v>
      </c>
      <c r="G10" s="533"/>
    </row>
    <row r="11" spans="1:7" s="182" customFormat="1" ht="63.75">
      <c r="A11" s="526"/>
      <c r="B11" s="530"/>
      <c r="C11" s="228" t="s">
        <v>508</v>
      </c>
      <c r="D11" s="229" t="s">
        <v>505</v>
      </c>
      <c r="E11" s="530"/>
      <c r="F11" s="228" t="s">
        <v>508</v>
      </c>
      <c r="G11" s="229" t="s">
        <v>505</v>
      </c>
    </row>
    <row r="12" spans="1:7" s="102" customFormat="1" ht="30">
      <c r="A12" s="103" t="s">
        <v>444</v>
      </c>
      <c r="B12" s="231">
        <f>C12+D12</f>
        <v>5843</v>
      </c>
      <c r="C12" s="232">
        <v>1807.3</v>
      </c>
      <c r="D12" s="231">
        <v>4035.7</v>
      </c>
      <c r="E12" s="231">
        <f>F12+G12</f>
        <v>6158</v>
      </c>
      <c r="F12" s="232">
        <v>1854.9</v>
      </c>
      <c r="G12" s="231">
        <v>4303.1000000000004</v>
      </c>
    </row>
    <row r="13" spans="1:7" s="102" customFormat="1" ht="30">
      <c r="A13" s="103" t="s">
        <v>506</v>
      </c>
      <c r="B13" s="231">
        <f t="shared" ref="B13:B19" si="0">C13+D13</f>
        <v>927.9</v>
      </c>
      <c r="C13" s="233">
        <v>927.9</v>
      </c>
      <c r="D13" s="231"/>
      <c r="E13" s="231">
        <f t="shared" ref="E13:E19" si="1">F13+G13</f>
        <v>933.4</v>
      </c>
      <c r="F13" s="233">
        <v>933.4</v>
      </c>
      <c r="G13" s="231"/>
    </row>
    <row r="14" spans="1:7" s="102" customFormat="1" ht="30">
      <c r="A14" s="103" t="s">
        <v>446</v>
      </c>
      <c r="B14" s="231">
        <f t="shared" si="0"/>
        <v>7250.4</v>
      </c>
      <c r="C14" s="233">
        <v>2230.1999999999998</v>
      </c>
      <c r="D14" s="234">
        <v>5020.2</v>
      </c>
      <c r="E14" s="231">
        <f t="shared" si="1"/>
        <v>7646.9</v>
      </c>
      <c r="F14" s="233">
        <v>2290</v>
      </c>
      <c r="G14" s="234">
        <v>5356.9</v>
      </c>
    </row>
    <row r="15" spans="1:7" s="102" customFormat="1" ht="30">
      <c r="A15" s="103" t="s">
        <v>447</v>
      </c>
      <c r="B15" s="231">
        <f t="shared" si="0"/>
        <v>5464.7</v>
      </c>
      <c r="C15" s="233">
        <v>1628.5</v>
      </c>
      <c r="D15" s="234">
        <v>3836.2</v>
      </c>
      <c r="E15" s="231">
        <f t="shared" si="1"/>
        <v>5742.5</v>
      </c>
      <c r="F15" s="233">
        <v>1670.1</v>
      </c>
      <c r="G15" s="234">
        <v>4072.4</v>
      </c>
    </row>
    <row r="16" spans="1:7" s="102" customFormat="1" ht="30">
      <c r="A16" s="103" t="s">
        <v>448</v>
      </c>
      <c r="B16" s="231">
        <f t="shared" si="0"/>
        <v>4849.3999999999996</v>
      </c>
      <c r="C16" s="233">
        <v>1804.9</v>
      </c>
      <c r="D16" s="234">
        <v>3044.5</v>
      </c>
      <c r="E16" s="231">
        <f t="shared" si="1"/>
        <v>5117.3999999999996</v>
      </c>
      <c r="F16" s="233">
        <v>1846.8</v>
      </c>
      <c r="G16" s="234">
        <v>3270.6</v>
      </c>
    </row>
    <row r="17" spans="1:7" s="102" customFormat="1" ht="30">
      <c r="A17" s="103" t="s">
        <v>450</v>
      </c>
      <c r="B17" s="231">
        <f t="shared" si="0"/>
        <v>7483.2</v>
      </c>
      <c r="C17" s="233">
        <v>2267.1999999999998</v>
      </c>
      <c r="D17" s="234">
        <v>5216</v>
      </c>
      <c r="E17" s="231">
        <f t="shared" si="1"/>
        <v>7889.4</v>
      </c>
      <c r="F17" s="233">
        <v>2328.4</v>
      </c>
      <c r="G17" s="234">
        <v>5561</v>
      </c>
    </row>
    <row r="18" spans="1:7" s="102" customFormat="1" ht="30">
      <c r="A18" s="103" t="s">
        <v>451</v>
      </c>
      <c r="B18" s="231">
        <f t="shared" si="0"/>
        <v>3341</v>
      </c>
      <c r="C18" s="233">
        <v>1209.3</v>
      </c>
      <c r="D18" s="234">
        <v>2131.6999999999998</v>
      </c>
      <c r="E18" s="231">
        <f t="shared" si="1"/>
        <v>3499.9</v>
      </c>
      <c r="F18" s="233">
        <v>1234</v>
      </c>
      <c r="G18" s="234">
        <v>2265.9</v>
      </c>
    </row>
    <row r="19" spans="1:7" s="102" customFormat="1" ht="30.75" thickBot="1">
      <c r="A19" s="230" t="s">
        <v>452</v>
      </c>
      <c r="B19" s="235">
        <f t="shared" si="0"/>
        <v>9107</v>
      </c>
      <c r="C19" s="236">
        <v>3618</v>
      </c>
      <c r="D19" s="237">
        <v>5489</v>
      </c>
      <c r="E19" s="235">
        <f t="shared" si="1"/>
        <v>9675.2000000000007</v>
      </c>
      <c r="F19" s="236">
        <v>3707.7</v>
      </c>
      <c r="G19" s="237">
        <v>5967.5</v>
      </c>
    </row>
    <row r="20" spans="1:7" s="102" customFormat="1" ht="15" thickBot="1">
      <c r="A20" s="151" t="s">
        <v>453</v>
      </c>
      <c r="B20" s="238">
        <f t="shared" ref="B20:G20" si="2">SUM(B12:B19)</f>
        <v>44266.600000000006</v>
      </c>
      <c r="C20" s="238">
        <f t="shared" si="2"/>
        <v>15493.3</v>
      </c>
      <c r="D20" s="238">
        <f t="shared" si="2"/>
        <v>28773.3</v>
      </c>
      <c r="E20" s="238">
        <f t="shared" si="2"/>
        <v>46662.7</v>
      </c>
      <c r="F20" s="238">
        <f t="shared" si="2"/>
        <v>15865.3</v>
      </c>
      <c r="G20" s="238">
        <f t="shared" si="2"/>
        <v>30797.4</v>
      </c>
    </row>
  </sheetData>
  <mergeCells count="13">
    <mergeCell ref="A9:A11"/>
    <mergeCell ref="B9:D9"/>
    <mergeCell ref="E9:G9"/>
    <mergeCell ref="B10:B11"/>
    <mergeCell ref="C10:D10"/>
    <mergeCell ref="E10:E11"/>
    <mergeCell ref="F10:G10"/>
    <mergeCell ref="A7:G7"/>
    <mergeCell ref="A1:G1"/>
    <mergeCell ref="A2:G2"/>
    <mergeCell ref="A3:G3"/>
    <mergeCell ref="A4:G4"/>
    <mergeCell ref="A6:G6"/>
  </mergeCells>
  <pageMargins left="0.98425196850393704" right="0.39370078740157483" top="0.59055118110236227" bottom="0.59055118110236227" header="0.31496062992125984" footer="0.31496062992125984"/>
  <pageSetup paperSize="9" scale="9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B10" sqref="B10"/>
    </sheetView>
  </sheetViews>
  <sheetFormatPr defaultRowHeight="12.75"/>
  <cols>
    <col min="1" max="1" width="6.5703125" customWidth="1"/>
    <col min="2" max="2" width="63" customWidth="1"/>
    <col min="3" max="3" width="14.28515625" customWidth="1"/>
    <col min="4" max="4" width="0" hidden="1" customWidth="1"/>
    <col min="5" max="5" width="11" customWidth="1"/>
  </cols>
  <sheetData>
    <row r="1" spans="1:5" ht="15.75">
      <c r="A1" s="460" t="s">
        <v>463</v>
      </c>
      <c r="B1" s="460"/>
      <c r="C1" s="460"/>
      <c r="D1" s="149"/>
      <c r="E1" s="149"/>
    </row>
    <row r="2" spans="1:5" ht="15.75">
      <c r="A2" s="460" t="s">
        <v>220</v>
      </c>
      <c r="B2" s="460"/>
      <c r="C2" s="460"/>
      <c r="D2" s="149"/>
      <c r="E2" s="149"/>
    </row>
    <row r="3" spans="1:5" ht="15.75">
      <c r="A3" s="133"/>
      <c r="B3" s="460" t="s">
        <v>221</v>
      </c>
      <c r="C3" s="460"/>
      <c r="D3" s="149"/>
      <c r="E3" s="149"/>
    </row>
    <row r="4" spans="1:5" ht="15.75">
      <c r="A4" s="460" t="s">
        <v>454</v>
      </c>
      <c r="B4" s="460"/>
      <c r="C4" s="460"/>
      <c r="D4" s="149"/>
      <c r="E4" s="149"/>
    </row>
    <row r="5" spans="1:5" ht="15">
      <c r="A5" s="139"/>
      <c r="B5" s="139"/>
      <c r="C5" s="139"/>
      <c r="D5" s="140"/>
      <c r="E5" s="139"/>
    </row>
    <row r="6" spans="1:5" ht="78.75" customHeight="1">
      <c r="A6" s="537" t="s">
        <v>464</v>
      </c>
      <c r="B6" s="537"/>
      <c r="C6" s="537"/>
      <c r="D6" s="150"/>
      <c r="E6" s="150"/>
    </row>
    <row r="7" spans="1:5" ht="15.75">
      <c r="A7" s="141"/>
      <c r="B7" s="142"/>
      <c r="C7" s="142"/>
      <c r="D7" s="141"/>
      <c r="E7" s="141"/>
    </row>
    <row r="8" spans="1:5" ht="15.75">
      <c r="A8" s="534" t="s">
        <v>342</v>
      </c>
      <c r="B8" s="534" t="s">
        <v>443</v>
      </c>
      <c r="C8" s="536" t="s">
        <v>456</v>
      </c>
      <c r="D8" s="141"/>
      <c r="E8" s="141"/>
    </row>
    <row r="9" spans="1:5" ht="15.75">
      <c r="A9" s="535"/>
      <c r="B9" s="535"/>
      <c r="C9" s="536"/>
      <c r="D9" s="141"/>
      <c r="E9" s="141"/>
    </row>
    <row r="10" spans="1:5" s="185" customFormat="1" ht="16.5">
      <c r="A10" s="183" t="s">
        <v>339</v>
      </c>
      <c r="B10" s="186" t="s">
        <v>459</v>
      </c>
      <c r="C10" s="187">
        <v>212.3</v>
      </c>
      <c r="D10" s="184"/>
      <c r="E10" s="184"/>
    </row>
    <row r="11" spans="1:5" s="134" customFormat="1" ht="16.5">
      <c r="A11" s="156" t="s">
        <v>337</v>
      </c>
      <c r="B11" s="157" t="s">
        <v>444</v>
      </c>
      <c r="C11" s="158">
        <v>3.6</v>
      </c>
      <c r="D11" s="146"/>
      <c r="E11" s="146"/>
    </row>
    <row r="12" spans="1:5" s="134" customFormat="1" ht="16.5">
      <c r="A12" s="156" t="s">
        <v>335</v>
      </c>
      <c r="B12" s="157" t="s">
        <v>445</v>
      </c>
      <c r="C12" s="158">
        <v>3.1</v>
      </c>
      <c r="D12" s="146"/>
      <c r="E12" s="146"/>
    </row>
    <row r="13" spans="1:5" s="134" customFormat="1" ht="16.5">
      <c r="A13" s="159" t="s">
        <v>333</v>
      </c>
      <c r="B13" s="157" t="s">
        <v>446</v>
      </c>
      <c r="C13" s="158">
        <v>5.5</v>
      </c>
      <c r="D13" s="148"/>
      <c r="E13" s="148"/>
    </row>
    <row r="14" spans="1:5" s="134" customFormat="1" ht="16.5">
      <c r="A14" s="159" t="s">
        <v>331</v>
      </c>
      <c r="B14" s="157" t="s">
        <v>447</v>
      </c>
      <c r="C14" s="158">
        <v>3.1</v>
      </c>
      <c r="D14" s="148"/>
      <c r="E14" s="148"/>
    </row>
    <row r="15" spans="1:5" s="134" customFormat="1" ht="16.5">
      <c r="A15" s="159" t="s">
        <v>329</v>
      </c>
      <c r="B15" s="157" t="s">
        <v>449</v>
      </c>
      <c r="C15" s="158">
        <v>8.6</v>
      </c>
      <c r="D15" s="148"/>
      <c r="E15" s="148"/>
    </row>
    <row r="16" spans="1:5" s="134" customFormat="1" ht="16.5">
      <c r="A16" s="159" t="s">
        <v>327</v>
      </c>
      <c r="B16" s="157" t="s">
        <v>450</v>
      </c>
      <c r="C16" s="158">
        <v>4.3</v>
      </c>
      <c r="D16" s="148"/>
      <c r="E16" s="148"/>
    </row>
    <row r="17" spans="1:5" s="134" customFormat="1" ht="16.5">
      <c r="A17" s="159" t="s">
        <v>325</v>
      </c>
      <c r="B17" s="157" t="s">
        <v>451</v>
      </c>
      <c r="C17" s="158">
        <v>2.5</v>
      </c>
      <c r="D17" s="148"/>
      <c r="E17" s="148"/>
    </row>
    <row r="18" spans="1:5" s="134" customFormat="1" ht="17.25" thickBot="1">
      <c r="A18" s="160" t="s">
        <v>323</v>
      </c>
      <c r="B18" s="161" t="s">
        <v>452</v>
      </c>
      <c r="C18" s="162">
        <v>14.4</v>
      </c>
      <c r="D18" s="148"/>
      <c r="E18" s="148"/>
    </row>
    <row r="19" spans="1:5" s="134" customFormat="1" ht="17.25" thickBot="1">
      <c r="A19" s="163"/>
      <c r="B19" s="163" t="s">
        <v>453</v>
      </c>
      <c r="C19" s="164">
        <f>SUM(C10:C18)</f>
        <v>257.39999999999998</v>
      </c>
      <c r="D19" s="148"/>
      <c r="E19" s="148"/>
    </row>
  </sheetData>
  <mergeCells count="8">
    <mergeCell ref="A8:A9"/>
    <mergeCell ref="B8:B9"/>
    <mergeCell ref="C8:C9"/>
    <mergeCell ref="A1:C1"/>
    <mergeCell ref="A2:C2"/>
    <mergeCell ref="B3:C3"/>
    <mergeCell ref="A4:C4"/>
    <mergeCell ref="A6:C6"/>
  </mergeCell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B10" sqref="B10"/>
    </sheetView>
  </sheetViews>
  <sheetFormatPr defaultRowHeight="12.75"/>
  <cols>
    <col min="1" max="1" width="6.140625" customWidth="1"/>
    <col min="2" max="2" width="52.7109375" customWidth="1"/>
    <col min="3" max="3" width="0" hidden="1" customWidth="1"/>
    <col min="4" max="4" width="15" customWidth="1"/>
    <col min="5" max="5" width="0" hidden="1" customWidth="1"/>
    <col min="6" max="6" width="14.42578125" customWidth="1"/>
  </cols>
  <sheetData>
    <row r="1" spans="1:7" ht="15.75">
      <c r="A1" s="460" t="s">
        <v>457</v>
      </c>
      <c r="B1" s="460"/>
      <c r="C1" s="460"/>
      <c r="D1" s="460"/>
      <c r="E1" s="460"/>
      <c r="F1" s="460"/>
      <c r="G1" s="149"/>
    </row>
    <row r="2" spans="1:7" ht="15.75">
      <c r="A2" s="460" t="s">
        <v>220</v>
      </c>
      <c r="B2" s="460"/>
      <c r="C2" s="460"/>
      <c r="D2" s="460"/>
      <c r="E2" s="460"/>
      <c r="F2" s="460"/>
      <c r="G2" s="149"/>
    </row>
    <row r="3" spans="1:7" ht="15.75">
      <c r="A3" s="460" t="s">
        <v>221</v>
      </c>
      <c r="B3" s="460"/>
      <c r="C3" s="460"/>
      <c r="D3" s="460"/>
      <c r="E3" s="460"/>
      <c r="F3" s="460"/>
      <c r="G3" s="149"/>
    </row>
    <row r="4" spans="1:7" ht="15.75">
      <c r="A4" s="460" t="s">
        <v>460</v>
      </c>
      <c r="B4" s="460"/>
      <c r="C4" s="460"/>
      <c r="D4" s="460"/>
      <c r="E4" s="460"/>
      <c r="F4" s="460"/>
      <c r="G4" s="149"/>
    </row>
    <row r="5" spans="1:7" ht="15">
      <c r="A5" s="139"/>
      <c r="B5" s="139"/>
      <c r="C5" s="139"/>
      <c r="D5" s="139"/>
      <c r="E5" s="140"/>
      <c r="F5" s="139"/>
      <c r="G5" s="139"/>
    </row>
    <row r="6" spans="1:7" ht="64.5" customHeight="1">
      <c r="A6" s="537" t="s">
        <v>461</v>
      </c>
      <c r="B6" s="537"/>
      <c r="C6" s="537"/>
      <c r="D6" s="537"/>
      <c r="E6" s="537"/>
      <c r="F6" s="537"/>
      <c r="G6" s="141"/>
    </row>
    <row r="7" spans="1:7" ht="15.75">
      <c r="A7" s="141"/>
      <c r="B7" s="142"/>
      <c r="C7" s="142"/>
      <c r="D7" s="142"/>
      <c r="E7" s="141"/>
      <c r="F7" s="165"/>
      <c r="G7" s="141"/>
    </row>
    <row r="8" spans="1:7" ht="15.75">
      <c r="A8" s="538" t="s">
        <v>342</v>
      </c>
      <c r="B8" s="534" t="s">
        <v>443</v>
      </c>
      <c r="C8" s="534" t="s">
        <v>458</v>
      </c>
      <c r="D8" s="536" t="s">
        <v>422</v>
      </c>
      <c r="E8" s="536"/>
      <c r="F8" s="536"/>
      <c r="G8" s="141"/>
    </row>
    <row r="9" spans="1:7" ht="15.75">
      <c r="A9" s="539"/>
      <c r="B9" s="535"/>
      <c r="C9" s="535"/>
      <c r="D9" s="181" t="s">
        <v>280</v>
      </c>
      <c r="E9" s="180"/>
      <c r="F9" s="181" t="s">
        <v>462</v>
      </c>
      <c r="G9" s="141"/>
    </row>
    <row r="10" spans="1:7" ht="18.75">
      <c r="A10" s="166" t="s">
        <v>339</v>
      </c>
      <c r="B10" s="167" t="s">
        <v>459</v>
      </c>
      <c r="C10" s="168">
        <v>82899</v>
      </c>
      <c r="D10" s="169">
        <v>212.3</v>
      </c>
      <c r="E10" s="170"/>
      <c r="F10" s="169">
        <v>212.3</v>
      </c>
      <c r="G10" s="141"/>
    </row>
    <row r="11" spans="1:7" ht="18.75">
      <c r="A11" s="143" t="s">
        <v>337</v>
      </c>
      <c r="B11" s="144" t="s">
        <v>444</v>
      </c>
      <c r="C11" s="171">
        <v>1336</v>
      </c>
      <c r="D11" s="145">
        <v>3.6</v>
      </c>
      <c r="E11" s="170"/>
      <c r="F11" s="145">
        <v>3.6</v>
      </c>
      <c r="G11" s="146"/>
    </row>
    <row r="12" spans="1:7" ht="18.75">
      <c r="A12" s="143" t="s">
        <v>335</v>
      </c>
      <c r="B12" s="144" t="s">
        <v>445</v>
      </c>
      <c r="C12" s="171">
        <v>1180</v>
      </c>
      <c r="D12" s="145">
        <v>3.1</v>
      </c>
      <c r="E12" s="170"/>
      <c r="F12" s="145">
        <v>3.1</v>
      </c>
      <c r="G12" s="146"/>
    </row>
    <row r="13" spans="1:7" ht="18.75">
      <c r="A13" s="147" t="s">
        <v>333</v>
      </c>
      <c r="B13" s="144" t="s">
        <v>446</v>
      </c>
      <c r="C13" s="171">
        <v>2053</v>
      </c>
      <c r="D13" s="145">
        <v>5.5</v>
      </c>
      <c r="E13" s="172"/>
      <c r="F13" s="145">
        <v>5.5</v>
      </c>
      <c r="G13" s="148"/>
    </row>
    <row r="14" spans="1:7" ht="18.75">
      <c r="A14" s="147" t="s">
        <v>331</v>
      </c>
      <c r="B14" s="144" t="s">
        <v>447</v>
      </c>
      <c r="C14" s="171">
        <v>1263</v>
      </c>
      <c r="D14" s="145">
        <v>3.1</v>
      </c>
      <c r="E14" s="172"/>
      <c r="F14" s="145">
        <v>3.1</v>
      </c>
      <c r="G14" s="148"/>
    </row>
    <row r="15" spans="1:7" ht="18.75">
      <c r="A15" s="147" t="s">
        <v>329</v>
      </c>
      <c r="B15" s="144" t="s">
        <v>450</v>
      </c>
      <c r="C15" s="171">
        <v>1635</v>
      </c>
      <c r="D15" s="145">
        <v>4.3</v>
      </c>
      <c r="E15" s="172"/>
      <c r="F15" s="145">
        <v>4.3</v>
      </c>
      <c r="G15" s="148"/>
    </row>
    <row r="16" spans="1:7" ht="18.75">
      <c r="A16" s="147" t="s">
        <v>327</v>
      </c>
      <c r="B16" s="144" t="s">
        <v>449</v>
      </c>
      <c r="C16" s="171">
        <v>3424</v>
      </c>
      <c r="D16" s="145">
        <v>8.6</v>
      </c>
      <c r="E16" s="172"/>
      <c r="F16" s="145">
        <v>8.6</v>
      </c>
      <c r="G16" s="148"/>
    </row>
    <row r="17" spans="1:7" ht="18.75">
      <c r="A17" s="147" t="s">
        <v>325</v>
      </c>
      <c r="B17" s="144" t="s">
        <v>451</v>
      </c>
      <c r="C17" s="171">
        <v>977</v>
      </c>
      <c r="D17" s="145">
        <v>2.5</v>
      </c>
      <c r="E17" s="172"/>
      <c r="F17" s="145">
        <v>2.5</v>
      </c>
      <c r="G17" s="148"/>
    </row>
    <row r="18" spans="1:7" ht="19.5" thickBot="1">
      <c r="A18" s="173" t="s">
        <v>323</v>
      </c>
      <c r="B18" s="174" t="s">
        <v>452</v>
      </c>
      <c r="C18" s="175">
        <v>5607</v>
      </c>
      <c r="D18" s="176">
        <v>14.4</v>
      </c>
      <c r="E18" s="172"/>
      <c r="F18" s="176">
        <v>14.4</v>
      </c>
      <c r="G18" s="148"/>
    </row>
    <row r="19" spans="1:7" ht="16.5" thickBot="1">
      <c r="A19" s="155"/>
      <c r="B19" s="155" t="s">
        <v>453</v>
      </c>
      <c r="C19" s="177">
        <f>SUM(C10:C18)</f>
        <v>100374</v>
      </c>
      <c r="D19" s="178">
        <f>SUM(D10:D18)</f>
        <v>257.39999999999998</v>
      </c>
      <c r="E19" s="179"/>
      <c r="F19" s="178">
        <f>SUM(F10:F18)</f>
        <v>257.39999999999998</v>
      </c>
      <c r="G19" s="148"/>
    </row>
  </sheetData>
  <mergeCells count="9">
    <mergeCell ref="A1:F1"/>
    <mergeCell ref="A2:F2"/>
    <mergeCell ref="A3:F3"/>
    <mergeCell ref="A4:F4"/>
    <mergeCell ref="D8:F8"/>
    <mergeCell ref="A8:A9"/>
    <mergeCell ref="B8:B9"/>
    <mergeCell ref="C8:C9"/>
    <mergeCell ref="A6:F6"/>
  </mergeCell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B22" sqref="B22"/>
    </sheetView>
  </sheetViews>
  <sheetFormatPr defaultRowHeight="12.75"/>
  <cols>
    <col min="1" max="1" width="6.5703125" customWidth="1"/>
    <col min="2" max="2" width="63" customWidth="1"/>
    <col min="3" max="3" width="16.85546875" customWidth="1"/>
    <col min="4" max="4" width="0" hidden="1" customWidth="1"/>
    <col min="5" max="5" width="11" customWidth="1"/>
  </cols>
  <sheetData>
    <row r="1" spans="1:5" ht="15.75">
      <c r="A1" s="460" t="s">
        <v>442</v>
      </c>
      <c r="B1" s="460"/>
      <c r="C1" s="460"/>
      <c r="D1" s="149"/>
      <c r="E1" s="149"/>
    </row>
    <row r="2" spans="1:5" ht="15.75">
      <c r="A2" s="460" t="s">
        <v>220</v>
      </c>
      <c r="B2" s="460"/>
      <c r="C2" s="460"/>
      <c r="D2" s="149"/>
      <c r="E2" s="149"/>
    </row>
    <row r="3" spans="1:5" ht="15.75">
      <c r="A3" s="133"/>
      <c r="B3" s="460" t="s">
        <v>221</v>
      </c>
      <c r="C3" s="460"/>
      <c r="D3" s="149"/>
      <c r="E3" s="149"/>
    </row>
    <row r="4" spans="1:5" ht="15.75">
      <c r="A4" s="460" t="s">
        <v>454</v>
      </c>
      <c r="B4" s="460"/>
      <c r="C4" s="460"/>
      <c r="D4" s="149"/>
      <c r="E4" s="149"/>
    </row>
    <row r="5" spans="1:5" ht="15">
      <c r="A5" s="139"/>
      <c r="B5" s="139"/>
      <c r="C5" s="139"/>
      <c r="D5" s="140"/>
      <c r="E5" s="139"/>
    </row>
    <row r="6" spans="1:5" ht="78.75" customHeight="1">
      <c r="A6" s="537" t="s">
        <v>455</v>
      </c>
      <c r="B6" s="537"/>
      <c r="C6" s="537"/>
      <c r="D6" s="150"/>
      <c r="E6" s="150"/>
    </row>
    <row r="7" spans="1:5" ht="15.75">
      <c r="A7" s="141"/>
      <c r="B7" s="142"/>
      <c r="C7" s="142"/>
      <c r="D7" s="141"/>
      <c r="E7" s="141"/>
    </row>
    <row r="8" spans="1:5" ht="15.75">
      <c r="A8" s="538" t="s">
        <v>342</v>
      </c>
      <c r="B8" s="534" t="s">
        <v>443</v>
      </c>
      <c r="C8" s="536" t="s">
        <v>456</v>
      </c>
      <c r="D8" s="141"/>
      <c r="E8" s="141"/>
    </row>
    <row r="9" spans="1:5" ht="15.75">
      <c r="A9" s="539"/>
      <c r="B9" s="535"/>
      <c r="C9" s="536"/>
      <c r="D9" s="141"/>
      <c r="E9" s="141"/>
    </row>
    <row r="10" spans="1:5" s="134" customFormat="1" ht="16.5">
      <c r="A10" s="156" t="s">
        <v>339</v>
      </c>
      <c r="B10" s="157" t="s">
        <v>444</v>
      </c>
      <c r="C10" s="158">
        <v>853.2</v>
      </c>
      <c r="D10" s="146"/>
      <c r="E10" s="146"/>
    </row>
    <row r="11" spans="1:5" s="134" customFormat="1" ht="16.5">
      <c r="A11" s="156" t="s">
        <v>337</v>
      </c>
      <c r="B11" s="157" t="s">
        <v>445</v>
      </c>
      <c r="C11" s="158">
        <v>723.2</v>
      </c>
      <c r="D11" s="146"/>
      <c r="E11" s="146"/>
    </row>
    <row r="12" spans="1:5" s="134" customFormat="1" ht="16.5">
      <c r="A12" s="159" t="s">
        <v>335</v>
      </c>
      <c r="B12" s="157" t="s">
        <v>446</v>
      </c>
      <c r="C12" s="158">
        <v>1284.9000000000001</v>
      </c>
      <c r="D12" s="148"/>
      <c r="E12" s="148"/>
    </row>
    <row r="13" spans="1:5" s="134" customFormat="1" ht="16.5">
      <c r="A13" s="159" t="s">
        <v>333</v>
      </c>
      <c r="B13" s="157" t="s">
        <v>447</v>
      </c>
      <c r="C13" s="158">
        <v>737</v>
      </c>
      <c r="D13" s="148"/>
      <c r="E13" s="148"/>
    </row>
    <row r="14" spans="1:5" s="134" customFormat="1" ht="16.5">
      <c r="A14" s="159" t="s">
        <v>331</v>
      </c>
      <c r="B14" s="157" t="s">
        <v>448</v>
      </c>
      <c r="C14" s="158">
        <v>1989.4</v>
      </c>
      <c r="D14" s="148"/>
      <c r="E14" s="148"/>
    </row>
    <row r="15" spans="1:5" s="134" customFormat="1" ht="16.5">
      <c r="A15" s="159" t="s">
        <v>329</v>
      </c>
      <c r="B15" s="157" t="s">
        <v>449</v>
      </c>
      <c r="C15" s="158">
        <v>2023.1</v>
      </c>
      <c r="D15" s="148"/>
      <c r="E15" s="148"/>
    </row>
    <row r="16" spans="1:5" s="134" customFormat="1" ht="16.5">
      <c r="A16" s="159" t="s">
        <v>327</v>
      </c>
      <c r="B16" s="157" t="s">
        <v>450</v>
      </c>
      <c r="C16" s="158">
        <v>1005.6</v>
      </c>
      <c r="D16" s="148"/>
      <c r="E16" s="148"/>
    </row>
    <row r="17" spans="1:5" s="134" customFormat="1" ht="16.5">
      <c r="A17" s="159" t="s">
        <v>325</v>
      </c>
      <c r="B17" s="157" t="s">
        <v>451</v>
      </c>
      <c r="C17" s="158">
        <v>595.5</v>
      </c>
      <c r="D17" s="148"/>
      <c r="E17" s="148"/>
    </row>
    <row r="18" spans="1:5" s="134" customFormat="1" ht="17.25" thickBot="1">
      <c r="A18" s="160" t="s">
        <v>323</v>
      </c>
      <c r="B18" s="161" t="s">
        <v>452</v>
      </c>
      <c r="C18" s="162">
        <v>3386.4</v>
      </c>
      <c r="D18" s="148"/>
      <c r="E18" s="148"/>
    </row>
    <row r="19" spans="1:5" s="134" customFormat="1" ht="17.25" thickBot="1">
      <c r="A19" s="163"/>
      <c r="B19" s="163" t="s">
        <v>453</v>
      </c>
      <c r="C19" s="164">
        <f>SUM(C10:C18)</f>
        <v>12598.300000000001</v>
      </c>
      <c r="D19" s="148"/>
      <c r="E19" s="148"/>
    </row>
  </sheetData>
  <mergeCells count="8">
    <mergeCell ref="A8:A9"/>
    <mergeCell ref="B8:B9"/>
    <mergeCell ref="C8:C9"/>
    <mergeCell ref="A1:C1"/>
    <mergeCell ref="A2:C2"/>
    <mergeCell ref="B3:C3"/>
    <mergeCell ref="A4:C4"/>
    <mergeCell ref="A6:C6"/>
  </mergeCell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51"/>
  </sheetPr>
  <dimension ref="A1:G97"/>
  <sheetViews>
    <sheetView topLeftCell="A36" zoomScaleNormal="100" workbookViewId="0">
      <selection activeCell="F49" sqref="F49"/>
    </sheetView>
  </sheetViews>
  <sheetFormatPr defaultColWidth="8.85546875" defaultRowHeight="15" customHeight="1"/>
  <cols>
    <col min="1" max="1" width="4.28515625" style="33" customWidth="1"/>
    <col min="2" max="2" width="17.7109375" style="2" customWidth="1"/>
    <col min="3" max="3" width="55.140625" style="50" customWidth="1"/>
    <col min="4" max="4" width="12.42578125" style="31" customWidth="1"/>
    <col min="5" max="6" width="8.85546875" style="33"/>
    <col min="7" max="7" width="12.5703125" style="33" customWidth="1"/>
    <col min="8" max="16384" width="8.85546875" style="33"/>
  </cols>
  <sheetData>
    <row r="1" spans="1:4" ht="15" customHeight="1">
      <c r="A1" s="1"/>
      <c r="C1" s="422" t="s">
        <v>153</v>
      </c>
      <c r="D1" s="423"/>
    </row>
    <row r="2" spans="1:4" ht="15" customHeight="1">
      <c r="C2" s="422" t="s">
        <v>220</v>
      </c>
      <c r="D2" s="424"/>
    </row>
    <row r="3" spans="1:4" ht="15" customHeight="1">
      <c r="C3" s="422" t="s">
        <v>221</v>
      </c>
      <c r="D3" s="424"/>
    </row>
    <row r="4" spans="1:4" ht="15" customHeight="1">
      <c r="C4" s="422" t="s">
        <v>206</v>
      </c>
      <c r="D4" s="424"/>
    </row>
    <row r="5" spans="1:4" s="6" customFormat="1" ht="15" customHeight="1">
      <c r="C5" s="7"/>
      <c r="D5" s="10"/>
    </row>
    <row r="6" spans="1:4" s="6" customFormat="1" ht="75.75" customHeight="1">
      <c r="A6" s="426" t="s">
        <v>54</v>
      </c>
      <c r="B6" s="426"/>
      <c r="C6" s="426"/>
      <c r="D6" s="426"/>
    </row>
    <row r="7" spans="1:4" s="1" customFormat="1" ht="12" customHeight="1">
      <c r="A7" s="33"/>
      <c r="B7" s="14"/>
      <c r="C7" s="38"/>
      <c r="D7" s="39"/>
    </row>
    <row r="8" spans="1:4" s="1" customFormat="1" ht="15" customHeight="1">
      <c r="A8" s="427" t="s">
        <v>10</v>
      </c>
      <c r="B8" s="428"/>
      <c r="C8" s="427" t="s">
        <v>55</v>
      </c>
      <c r="D8" s="427" t="s">
        <v>286</v>
      </c>
    </row>
    <row r="9" spans="1:4" s="1" customFormat="1" ht="12.75">
      <c r="A9" s="427"/>
      <c r="B9" s="428"/>
      <c r="C9" s="427"/>
      <c r="D9" s="427"/>
    </row>
    <row r="10" spans="1:4" s="57" customFormat="1" ht="12" customHeight="1">
      <c r="A10" s="54" t="s">
        <v>203</v>
      </c>
      <c r="B10" s="53" t="s">
        <v>11</v>
      </c>
      <c r="C10" s="55" t="s">
        <v>89</v>
      </c>
      <c r="D10" s="56">
        <f>D11+D13+D16+D18+D21+D25+D27+D30</f>
        <v>683761.69999999984</v>
      </c>
    </row>
    <row r="11" spans="1:4" s="61" customFormat="1" ht="12" customHeight="1">
      <c r="A11" s="58" t="s">
        <v>203</v>
      </c>
      <c r="B11" s="3" t="s">
        <v>12</v>
      </c>
      <c r="C11" s="59" t="s">
        <v>13</v>
      </c>
      <c r="D11" s="60">
        <f>D12</f>
        <v>537618</v>
      </c>
    </row>
    <row r="12" spans="1:4" s="61" customFormat="1" ht="12" customHeight="1">
      <c r="A12" s="58" t="s">
        <v>203</v>
      </c>
      <c r="B12" s="3" t="s">
        <v>14</v>
      </c>
      <c r="C12" s="59" t="s">
        <v>15</v>
      </c>
      <c r="D12" s="60">
        <v>537618</v>
      </c>
    </row>
    <row r="13" spans="1:4" s="61" customFormat="1" ht="12" customHeight="1">
      <c r="A13" s="58" t="s">
        <v>203</v>
      </c>
      <c r="B13" s="3" t="s">
        <v>16</v>
      </c>
      <c r="C13" s="59" t="s">
        <v>17</v>
      </c>
      <c r="D13" s="62">
        <f>D14+D15</f>
        <v>43481.5</v>
      </c>
    </row>
    <row r="14" spans="1:4" s="61" customFormat="1" ht="25.5">
      <c r="A14" s="58" t="s">
        <v>203</v>
      </c>
      <c r="B14" s="3" t="s">
        <v>52</v>
      </c>
      <c r="C14" s="59" t="s">
        <v>53</v>
      </c>
      <c r="D14" s="62">
        <v>174.7</v>
      </c>
    </row>
    <row r="15" spans="1:4" s="61" customFormat="1" ht="25.5">
      <c r="A15" s="58" t="s">
        <v>203</v>
      </c>
      <c r="B15" s="9" t="s">
        <v>18</v>
      </c>
      <c r="C15" s="64" t="s">
        <v>19</v>
      </c>
      <c r="D15" s="60">
        <v>43306.8</v>
      </c>
    </row>
    <row r="16" spans="1:4" s="61" customFormat="1" ht="12" customHeight="1">
      <c r="A16" s="58" t="s">
        <v>203</v>
      </c>
      <c r="B16" s="3" t="s">
        <v>79</v>
      </c>
      <c r="C16" s="59" t="s">
        <v>80</v>
      </c>
      <c r="D16" s="60">
        <f>D17</f>
        <v>36223.199999999997</v>
      </c>
    </row>
    <row r="17" spans="1:4" s="61" customFormat="1" ht="12" customHeight="1">
      <c r="A17" s="58" t="s">
        <v>203</v>
      </c>
      <c r="B17" s="3" t="s">
        <v>82</v>
      </c>
      <c r="C17" s="59" t="s">
        <v>81</v>
      </c>
      <c r="D17" s="60">
        <v>36223.199999999997</v>
      </c>
    </row>
    <row r="18" spans="1:4" s="61" customFormat="1" ht="12" customHeight="1">
      <c r="A18" s="58" t="s">
        <v>203</v>
      </c>
      <c r="B18" s="3" t="s">
        <v>20</v>
      </c>
      <c r="C18" s="59" t="s">
        <v>21</v>
      </c>
      <c r="D18" s="60">
        <f>D19+D20</f>
        <v>6354.2</v>
      </c>
    </row>
    <row r="19" spans="1:4" s="61" customFormat="1" ht="25.5">
      <c r="A19" s="58" t="s">
        <v>203</v>
      </c>
      <c r="B19" s="3" t="s">
        <v>22</v>
      </c>
      <c r="C19" s="59" t="s">
        <v>23</v>
      </c>
      <c r="D19" s="60">
        <v>6348.2</v>
      </c>
    </row>
    <row r="20" spans="1:4" s="61" customFormat="1" ht="25.5">
      <c r="A20" s="58" t="s">
        <v>203</v>
      </c>
      <c r="B20" s="3" t="s">
        <v>24</v>
      </c>
      <c r="C20" s="59" t="s">
        <v>25</v>
      </c>
      <c r="D20" s="60">
        <v>6</v>
      </c>
    </row>
    <row r="21" spans="1:4" s="61" customFormat="1" ht="38.25">
      <c r="A21" s="58" t="s">
        <v>203</v>
      </c>
      <c r="B21" s="3" t="s">
        <v>33</v>
      </c>
      <c r="C21" s="59" t="s">
        <v>34</v>
      </c>
      <c r="D21" s="62">
        <f>D22+D23+D24</f>
        <v>39631.599999999999</v>
      </c>
    </row>
    <row r="22" spans="1:4" s="61" customFormat="1" ht="64.5" customHeight="1">
      <c r="A22" s="58" t="s">
        <v>203</v>
      </c>
      <c r="B22" s="3" t="s">
        <v>38</v>
      </c>
      <c r="C22" s="59" t="s">
        <v>276</v>
      </c>
      <c r="D22" s="60">
        <v>38151.599999999999</v>
      </c>
    </row>
    <row r="23" spans="1:4" s="61" customFormat="1" ht="25.5">
      <c r="A23" s="58" t="s">
        <v>203</v>
      </c>
      <c r="B23" s="3" t="s">
        <v>40</v>
      </c>
      <c r="C23" s="59" t="s">
        <v>41</v>
      </c>
      <c r="D23" s="60">
        <v>359.8</v>
      </c>
    </row>
    <row r="24" spans="1:4" s="61" customFormat="1" ht="63.75">
      <c r="A24" s="58" t="s">
        <v>203</v>
      </c>
      <c r="B24" s="3" t="s">
        <v>44</v>
      </c>
      <c r="C24" s="59" t="s">
        <v>267</v>
      </c>
      <c r="D24" s="60">
        <v>1120.2</v>
      </c>
    </row>
    <row r="25" spans="1:4" s="61" customFormat="1" ht="12" customHeight="1">
      <c r="A25" s="58" t="s">
        <v>203</v>
      </c>
      <c r="B25" s="3" t="s">
        <v>46</v>
      </c>
      <c r="C25" s="59" t="s">
        <v>47</v>
      </c>
      <c r="D25" s="60">
        <f>D26</f>
        <v>2488.1</v>
      </c>
    </row>
    <row r="26" spans="1:4" s="61" customFormat="1" ht="12" customHeight="1">
      <c r="A26" s="58" t="s">
        <v>203</v>
      </c>
      <c r="B26" s="3" t="s">
        <v>48</v>
      </c>
      <c r="C26" s="59" t="s">
        <v>49</v>
      </c>
      <c r="D26" s="62">
        <v>2488.1</v>
      </c>
    </row>
    <row r="27" spans="1:4" s="61" customFormat="1" ht="25.5">
      <c r="A27" s="58" t="s">
        <v>203</v>
      </c>
      <c r="B27" s="3" t="s">
        <v>50</v>
      </c>
      <c r="C27" s="59" t="s">
        <v>51</v>
      </c>
      <c r="D27" s="62">
        <f>D28+D29</f>
        <v>10771.2</v>
      </c>
    </row>
    <row r="28" spans="1:4" s="61" customFormat="1" ht="63.75">
      <c r="A28" s="58" t="s">
        <v>203</v>
      </c>
      <c r="B28" s="3" t="s">
        <v>285</v>
      </c>
      <c r="C28" s="59" t="s">
        <v>4</v>
      </c>
      <c r="D28" s="60">
        <v>7834</v>
      </c>
    </row>
    <row r="29" spans="1:4" s="61" customFormat="1" ht="39" customHeight="1">
      <c r="A29" s="58" t="s">
        <v>203</v>
      </c>
      <c r="B29" s="3" t="s">
        <v>78</v>
      </c>
      <c r="C29" s="59" t="s">
        <v>268</v>
      </c>
      <c r="D29" s="60">
        <v>2937.2</v>
      </c>
    </row>
    <row r="30" spans="1:4" s="61" customFormat="1" ht="12" customHeight="1">
      <c r="A30" s="58" t="s">
        <v>203</v>
      </c>
      <c r="B30" s="3" t="s">
        <v>59</v>
      </c>
      <c r="C30" s="59" t="s">
        <v>60</v>
      </c>
      <c r="D30" s="62">
        <v>7193.9</v>
      </c>
    </row>
    <row r="31" spans="1:4" s="61" customFormat="1" ht="25.5">
      <c r="A31" s="58" t="s">
        <v>203</v>
      </c>
      <c r="B31" s="3" t="s">
        <v>61</v>
      </c>
      <c r="C31" s="59" t="s">
        <v>62</v>
      </c>
      <c r="D31" s="60">
        <v>545.6</v>
      </c>
    </row>
    <row r="32" spans="1:4" s="61" customFormat="1" ht="51">
      <c r="A32" s="58" t="s">
        <v>203</v>
      </c>
      <c r="B32" s="3" t="s">
        <v>63</v>
      </c>
      <c r="C32" s="59" t="s">
        <v>64</v>
      </c>
      <c r="D32" s="62">
        <v>9.6999999999999993</v>
      </c>
    </row>
    <row r="33" spans="1:7" s="61" customFormat="1" ht="51">
      <c r="A33" s="58" t="s">
        <v>203</v>
      </c>
      <c r="B33" s="3" t="s">
        <v>65</v>
      </c>
      <c r="C33" s="59" t="s">
        <v>269</v>
      </c>
      <c r="D33" s="62">
        <v>41.2</v>
      </c>
    </row>
    <row r="34" spans="1:7" s="61" customFormat="1" ht="25.5">
      <c r="A34" s="58" t="s">
        <v>203</v>
      </c>
      <c r="B34" s="3" t="s">
        <v>28</v>
      </c>
      <c r="C34" s="59" t="s">
        <v>277</v>
      </c>
      <c r="D34" s="62">
        <v>6.7</v>
      </c>
    </row>
    <row r="35" spans="1:7" s="61" customFormat="1" ht="76.5">
      <c r="A35" s="58" t="s">
        <v>203</v>
      </c>
      <c r="B35" s="3" t="s">
        <v>66</v>
      </c>
      <c r="C35" s="65" t="s">
        <v>270</v>
      </c>
      <c r="D35" s="62">
        <v>211.9</v>
      </c>
    </row>
    <row r="36" spans="1:7" s="61" customFormat="1" ht="51">
      <c r="A36" s="58" t="s">
        <v>203</v>
      </c>
      <c r="B36" s="3" t="s">
        <v>67</v>
      </c>
      <c r="C36" s="59" t="s">
        <v>271</v>
      </c>
      <c r="D36" s="62">
        <v>3606.3</v>
      </c>
    </row>
    <row r="37" spans="1:7" s="61" customFormat="1" ht="25.5">
      <c r="A37" s="58" t="s">
        <v>203</v>
      </c>
      <c r="B37" s="3" t="s">
        <v>68</v>
      </c>
      <c r="C37" s="59" t="s">
        <v>278</v>
      </c>
      <c r="D37" s="62">
        <v>6.5</v>
      </c>
    </row>
    <row r="38" spans="1:7" s="61" customFormat="1" ht="38.25">
      <c r="A38" s="58" t="s">
        <v>203</v>
      </c>
      <c r="B38" s="3" t="s">
        <v>29</v>
      </c>
      <c r="C38" s="59" t="s">
        <v>31</v>
      </c>
      <c r="D38" s="62">
        <v>27.5</v>
      </c>
    </row>
    <row r="39" spans="1:7" s="61" customFormat="1" ht="51">
      <c r="A39" s="58" t="s">
        <v>203</v>
      </c>
      <c r="B39" s="3" t="s">
        <v>30</v>
      </c>
      <c r="C39" s="59" t="s">
        <v>32</v>
      </c>
      <c r="D39" s="62">
        <v>8.1</v>
      </c>
    </row>
    <row r="40" spans="1:7" s="61" customFormat="1" ht="25.5">
      <c r="A40" s="58" t="s">
        <v>203</v>
      </c>
      <c r="B40" s="3" t="s">
        <v>69</v>
      </c>
      <c r="C40" s="65" t="s">
        <v>70</v>
      </c>
      <c r="D40" s="60">
        <v>2730.4</v>
      </c>
    </row>
    <row r="41" spans="1:7" s="73" customFormat="1" ht="12" customHeight="1">
      <c r="A41" s="54" t="s">
        <v>203</v>
      </c>
      <c r="B41" s="70" t="s">
        <v>71</v>
      </c>
      <c r="C41" s="71" t="s">
        <v>72</v>
      </c>
      <c r="D41" s="72">
        <f>SUM(D43:D46)</f>
        <v>1085866.7080000001</v>
      </c>
    </row>
    <row r="42" spans="1:7" s="66" customFormat="1" ht="25.5">
      <c r="A42" s="58" t="s">
        <v>203</v>
      </c>
      <c r="B42" s="3" t="s">
        <v>73</v>
      </c>
      <c r="C42" s="63" t="s">
        <v>152</v>
      </c>
      <c r="D42" s="62">
        <f>D43+D44+D45+D46</f>
        <v>1085866.7080000001</v>
      </c>
    </row>
    <row r="43" spans="1:7" s="66" customFormat="1" ht="25.5">
      <c r="A43" s="58" t="s">
        <v>203</v>
      </c>
      <c r="B43" s="3" t="s">
        <v>74</v>
      </c>
      <c r="C43" s="63" t="s">
        <v>75</v>
      </c>
      <c r="D43" s="60">
        <v>219785.4</v>
      </c>
    </row>
    <row r="44" spans="1:7" s="66" customFormat="1" ht="25.5">
      <c r="A44" s="58" t="s">
        <v>203</v>
      </c>
      <c r="B44" s="3" t="s">
        <v>87</v>
      </c>
      <c r="C44" s="63" t="s">
        <v>88</v>
      </c>
      <c r="D44" s="62">
        <v>112423.5</v>
      </c>
    </row>
    <row r="45" spans="1:7" s="66" customFormat="1" ht="25.5">
      <c r="A45" s="58" t="s">
        <v>203</v>
      </c>
      <c r="B45" s="3" t="s">
        <v>83</v>
      </c>
      <c r="C45" s="63" t="s">
        <v>84</v>
      </c>
      <c r="D45" s="62">
        <v>703813.8</v>
      </c>
    </row>
    <row r="46" spans="1:7" s="66" customFormat="1" ht="12.75" customHeight="1">
      <c r="A46" s="58" t="s">
        <v>203</v>
      </c>
      <c r="B46" s="3" t="s">
        <v>85</v>
      </c>
      <c r="C46" s="59" t="s">
        <v>86</v>
      </c>
      <c r="D46" s="62">
        <v>49844.008000000002</v>
      </c>
    </row>
    <row r="47" spans="1:7" s="73" customFormat="1" ht="12.75">
      <c r="A47" s="54"/>
      <c r="B47" s="70"/>
      <c r="C47" s="71" t="s">
        <v>77</v>
      </c>
      <c r="D47" s="72">
        <f>D41+D10</f>
        <v>1769628.4079999998</v>
      </c>
      <c r="F47" s="416"/>
      <c r="G47" s="416"/>
    </row>
    <row r="48" spans="1:7" s="34" customFormat="1" ht="12.75">
      <c r="B48" s="4"/>
      <c r="C48" s="47"/>
      <c r="D48" s="32"/>
    </row>
    <row r="49" spans="2:7" s="34" customFormat="1" ht="15" customHeight="1">
      <c r="B49" s="4"/>
      <c r="C49" s="48"/>
      <c r="D49" s="32"/>
    </row>
    <row r="50" spans="2:7" s="34" customFormat="1" ht="15" customHeight="1">
      <c r="B50" s="4"/>
      <c r="C50" s="48"/>
      <c r="D50" s="32"/>
    </row>
    <row r="51" spans="2:7" s="34" customFormat="1" ht="15" customHeight="1">
      <c r="B51" s="4"/>
      <c r="C51" s="48"/>
      <c r="D51" s="32"/>
      <c r="G51" s="12"/>
    </row>
    <row r="52" spans="2:7" s="34" customFormat="1" ht="15" customHeight="1">
      <c r="B52" s="4"/>
      <c r="C52" s="48"/>
      <c r="D52" s="32"/>
    </row>
    <row r="53" spans="2:7" s="34" customFormat="1" ht="15" customHeight="1">
      <c r="B53" s="4"/>
      <c r="C53" s="48"/>
      <c r="D53" s="32"/>
    </row>
    <row r="54" spans="2:7" s="34" customFormat="1" ht="15" customHeight="1">
      <c r="B54" s="4"/>
      <c r="C54" s="48"/>
      <c r="D54" s="32"/>
    </row>
    <row r="55" spans="2:7" s="34" customFormat="1" ht="15" customHeight="1">
      <c r="B55" s="4"/>
      <c r="C55" s="48"/>
      <c r="D55" s="32"/>
    </row>
    <row r="56" spans="2:7" s="34" customFormat="1" ht="15" customHeight="1">
      <c r="B56" s="4"/>
      <c r="C56" s="48"/>
      <c r="D56" s="32"/>
    </row>
    <row r="57" spans="2:7" s="34" customFormat="1" ht="15" customHeight="1">
      <c r="B57" s="4"/>
      <c r="C57" s="48"/>
      <c r="D57" s="32"/>
    </row>
    <row r="58" spans="2:7" s="34" customFormat="1" ht="15" customHeight="1">
      <c r="B58" s="4"/>
      <c r="C58" s="48"/>
      <c r="D58" s="32"/>
    </row>
    <row r="59" spans="2:7" s="34" customFormat="1" ht="15" customHeight="1">
      <c r="B59" s="4"/>
      <c r="C59" s="48"/>
      <c r="D59" s="32"/>
    </row>
    <row r="60" spans="2:7" s="34" customFormat="1" ht="15" customHeight="1">
      <c r="B60" s="4"/>
      <c r="C60" s="48"/>
      <c r="D60" s="32"/>
    </row>
    <row r="61" spans="2:7" s="34" customFormat="1" ht="15" customHeight="1">
      <c r="B61" s="4"/>
      <c r="C61" s="48"/>
      <c r="D61" s="32"/>
    </row>
    <row r="62" spans="2:7" s="34" customFormat="1" ht="15" customHeight="1">
      <c r="B62" s="4"/>
      <c r="C62" s="48"/>
      <c r="D62" s="32"/>
    </row>
    <row r="63" spans="2:7" s="34" customFormat="1" ht="15" customHeight="1">
      <c r="B63" s="4"/>
      <c r="C63" s="48"/>
      <c r="D63" s="32"/>
    </row>
    <row r="64" spans="2:7" s="34" customFormat="1" ht="15" customHeight="1">
      <c r="B64" s="4"/>
      <c r="C64" s="48"/>
      <c r="D64" s="32"/>
    </row>
    <row r="65" spans="2:4" s="34" customFormat="1" ht="15" customHeight="1">
      <c r="B65" s="4"/>
      <c r="C65" s="48"/>
      <c r="D65" s="32"/>
    </row>
    <row r="66" spans="2:4" s="34" customFormat="1" ht="15" customHeight="1">
      <c r="B66" s="4"/>
      <c r="C66" s="48"/>
      <c r="D66" s="32"/>
    </row>
    <row r="67" spans="2:4" s="34" customFormat="1" ht="15" customHeight="1">
      <c r="B67" s="4"/>
      <c r="C67" s="48"/>
      <c r="D67" s="32"/>
    </row>
    <row r="68" spans="2:4" s="34" customFormat="1" ht="15" customHeight="1">
      <c r="B68" s="4"/>
      <c r="C68" s="48"/>
      <c r="D68" s="32"/>
    </row>
    <row r="69" spans="2:4" s="34" customFormat="1" ht="15" customHeight="1">
      <c r="B69" s="4"/>
      <c r="C69" s="48"/>
      <c r="D69" s="32"/>
    </row>
    <row r="70" spans="2:4" s="34" customFormat="1" ht="15" customHeight="1">
      <c r="B70" s="4"/>
      <c r="C70" s="48"/>
      <c r="D70" s="32"/>
    </row>
    <row r="71" spans="2:4" s="34" customFormat="1" ht="15" customHeight="1">
      <c r="B71" s="4"/>
      <c r="C71" s="48"/>
      <c r="D71" s="32"/>
    </row>
    <row r="72" spans="2:4" s="34" customFormat="1" ht="15" customHeight="1">
      <c r="B72" s="4"/>
      <c r="C72" s="48"/>
      <c r="D72" s="32"/>
    </row>
    <row r="73" spans="2:4" s="34" customFormat="1" ht="15" customHeight="1">
      <c r="B73" s="4"/>
      <c r="C73" s="48"/>
      <c r="D73" s="32"/>
    </row>
    <row r="74" spans="2:4" s="34" customFormat="1" ht="15" customHeight="1">
      <c r="B74" s="4"/>
      <c r="C74" s="48"/>
      <c r="D74" s="32"/>
    </row>
    <row r="75" spans="2:4" s="34" customFormat="1" ht="15" customHeight="1">
      <c r="B75" s="4"/>
      <c r="C75" s="48"/>
      <c r="D75" s="32"/>
    </row>
    <row r="76" spans="2:4" s="34" customFormat="1" ht="15" customHeight="1">
      <c r="B76" s="4"/>
      <c r="C76" s="48"/>
      <c r="D76" s="32"/>
    </row>
    <row r="77" spans="2:4" s="34" customFormat="1" ht="15" customHeight="1">
      <c r="B77" s="4"/>
      <c r="C77" s="48"/>
      <c r="D77" s="32"/>
    </row>
    <row r="78" spans="2:4" s="34" customFormat="1" ht="15" customHeight="1">
      <c r="B78" s="4"/>
      <c r="C78" s="48"/>
      <c r="D78" s="32"/>
    </row>
    <row r="79" spans="2:4" s="34" customFormat="1" ht="15" customHeight="1">
      <c r="B79" s="4"/>
      <c r="C79" s="48"/>
      <c r="D79" s="32"/>
    </row>
    <row r="80" spans="2:4" s="34" customFormat="1" ht="15" customHeight="1">
      <c r="B80" s="4"/>
      <c r="C80" s="48"/>
      <c r="D80" s="32"/>
    </row>
    <row r="81" spans="1:4" s="34" customFormat="1" ht="15" customHeight="1">
      <c r="B81" s="4"/>
      <c r="C81" s="48"/>
      <c r="D81" s="32"/>
    </row>
    <row r="82" spans="1:4" s="34" customFormat="1" ht="15" customHeight="1">
      <c r="B82" s="4"/>
      <c r="C82" s="48"/>
      <c r="D82" s="32"/>
    </row>
    <row r="83" spans="1:4" s="34" customFormat="1" ht="15" customHeight="1">
      <c r="B83" s="4"/>
      <c r="C83" s="48"/>
      <c r="D83" s="32"/>
    </row>
    <row r="84" spans="1:4" s="34" customFormat="1" ht="15" customHeight="1">
      <c r="B84" s="4"/>
      <c r="C84" s="48"/>
      <c r="D84" s="32"/>
    </row>
    <row r="85" spans="1:4" s="34" customFormat="1" ht="15" customHeight="1">
      <c r="B85" s="4"/>
      <c r="C85" s="48"/>
      <c r="D85" s="32"/>
    </row>
    <row r="86" spans="1:4" s="34" customFormat="1" ht="15" customHeight="1">
      <c r="B86" s="4"/>
      <c r="C86" s="49"/>
      <c r="D86" s="32"/>
    </row>
    <row r="87" spans="1:4" s="34" customFormat="1" ht="15" customHeight="1">
      <c r="B87" s="4"/>
      <c r="C87" s="48"/>
      <c r="D87" s="32"/>
    </row>
    <row r="88" spans="1:4" s="34" customFormat="1" ht="15" customHeight="1">
      <c r="B88" s="5"/>
      <c r="C88" s="48"/>
      <c r="D88" s="32"/>
    </row>
    <row r="89" spans="1:4" s="34" customFormat="1" ht="15" customHeight="1">
      <c r="B89" s="5"/>
      <c r="C89" s="48"/>
      <c r="D89" s="32"/>
    </row>
    <row r="90" spans="1:4" s="34" customFormat="1" ht="15" customHeight="1">
      <c r="B90" s="5"/>
      <c r="C90" s="37"/>
      <c r="D90" s="32"/>
    </row>
    <row r="91" spans="1:4" s="34" customFormat="1" ht="15" customHeight="1">
      <c r="B91" s="5"/>
      <c r="C91" s="37"/>
      <c r="D91" s="32"/>
    </row>
    <row r="92" spans="1:4" s="34" customFormat="1" ht="15" customHeight="1">
      <c r="B92" s="5"/>
      <c r="C92" s="37"/>
      <c r="D92" s="32"/>
    </row>
    <row r="93" spans="1:4" s="34" customFormat="1" ht="15" customHeight="1">
      <c r="B93" s="5"/>
      <c r="C93" s="37"/>
      <c r="D93" s="32"/>
    </row>
    <row r="94" spans="1:4" s="34" customFormat="1" ht="15" customHeight="1">
      <c r="B94" s="5"/>
      <c r="C94" s="37"/>
      <c r="D94" s="32"/>
    </row>
    <row r="95" spans="1:4" s="34" customFormat="1" ht="15" customHeight="1">
      <c r="B95" s="5"/>
      <c r="C95" s="37"/>
      <c r="D95" s="32"/>
    </row>
    <row r="96" spans="1:4" s="34" customFormat="1" ht="15" customHeight="1">
      <c r="A96" s="33"/>
      <c r="B96" s="2"/>
      <c r="C96" s="37"/>
      <c r="D96" s="32"/>
    </row>
    <row r="97" spans="1:4" s="34" customFormat="1" ht="15" customHeight="1">
      <c r="A97" s="33"/>
      <c r="B97" s="2"/>
      <c r="C97" s="37"/>
      <c r="D97" s="32"/>
    </row>
  </sheetData>
  <mergeCells count="8">
    <mergeCell ref="C1:D1"/>
    <mergeCell ref="C2:D2"/>
    <mergeCell ref="C3:D3"/>
    <mergeCell ref="C4:D4"/>
    <mergeCell ref="A6:D6"/>
    <mergeCell ref="A8:B9"/>
    <mergeCell ref="C8:C9"/>
    <mergeCell ref="D8:D9"/>
  </mergeCells>
  <phoneticPr fontId="15" type="noConversion"/>
  <pageMargins left="0.98425196850393704" right="0.39370078740157483" top="0.59055118110236227" bottom="0.59055118110236227" header="0.51181102362204722" footer="0.51181102362204722"/>
  <pageSetup paperSize="9" fitToHeight="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topLeftCell="A4" workbookViewId="0">
      <selection activeCell="F7" sqref="F7"/>
    </sheetView>
  </sheetViews>
  <sheetFormatPr defaultRowHeight="12.75"/>
  <cols>
    <col min="1" max="1" width="4.5703125" customWidth="1"/>
    <col min="2" max="2" width="58.28515625" customWidth="1"/>
    <col min="3" max="3" width="10.140625" customWidth="1"/>
    <col min="4" max="4" width="15.85546875" customWidth="1"/>
  </cols>
  <sheetData>
    <row r="1" spans="1:4" s="134" customFormat="1" ht="15.75">
      <c r="A1" s="460" t="s">
        <v>513</v>
      </c>
      <c r="B1" s="460"/>
      <c r="C1" s="460"/>
      <c r="D1" s="460"/>
    </row>
    <row r="2" spans="1:4" s="134" customFormat="1" ht="15.75">
      <c r="A2" s="460" t="s">
        <v>220</v>
      </c>
      <c r="B2" s="460"/>
      <c r="C2" s="460"/>
      <c r="D2" s="460"/>
    </row>
    <row r="3" spans="1:4" s="134" customFormat="1" ht="15.75">
      <c r="A3" s="133"/>
      <c r="B3" s="460" t="s">
        <v>221</v>
      </c>
      <c r="C3" s="460"/>
      <c r="D3" s="460"/>
    </row>
    <row r="4" spans="1:4" s="134" customFormat="1" ht="15.75">
      <c r="A4" s="460" t="s">
        <v>516</v>
      </c>
      <c r="B4" s="460"/>
      <c r="C4" s="460"/>
      <c r="D4" s="460"/>
    </row>
    <row r="5" spans="1:4" ht="18.75">
      <c r="A5" s="239"/>
      <c r="B5" s="240"/>
      <c r="C5" s="240"/>
      <c r="D5" s="240"/>
    </row>
    <row r="6" spans="1:4" s="248" customFormat="1" ht="56.25" customHeight="1">
      <c r="A6" s="436" t="s">
        <v>517</v>
      </c>
      <c r="B6" s="436"/>
      <c r="C6" s="436"/>
      <c r="D6" s="436"/>
    </row>
    <row r="7" spans="1:4" ht="18.75">
      <c r="A7" s="239"/>
      <c r="B7" s="240"/>
      <c r="C7" s="240"/>
      <c r="D7" s="240"/>
    </row>
    <row r="8" spans="1:4" ht="33.75" customHeight="1">
      <c r="A8" s="247" t="s">
        <v>342</v>
      </c>
      <c r="B8" s="247" t="s">
        <v>720</v>
      </c>
      <c r="C8" s="247" t="s">
        <v>412</v>
      </c>
      <c r="D8" s="247" t="s">
        <v>456</v>
      </c>
    </row>
    <row r="9" spans="1:4" s="134" customFormat="1" ht="15.75">
      <c r="A9" s="241" t="s">
        <v>339</v>
      </c>
      <c r="B9" s="242" t="s">
        <v>444</v>
      </c>
      <c r="C9" s="242"/>
      <c r="D9" s="249">
        <f>SUM(D10:D10)</f>
        <v>420</v>
      </c>
    </row>
    <row r="10" spans="1:4" s="134" customFormat="1" ht="15.75">
      <c r="A10" s="241"/>
      <c r="B10" s="131" t="s">
        <v>514</v>
      </c>
      <c r="C10" s="244" t="s">
        <v>515</v>
      </c>
      <c r="D10" s="245">
        <f>210+210</f>
        <v>420</v>
      </c>
    </row>
    <row r="11" spans="1:4" s="134" customFormat="1" ht="15.75">
      <c r="A11" s="241" t="s">
        <v>337</v>
      </c>
      <c r="B11" s="242" t="s">
        <v>445</v>
      </c>
      <c r="C11" s="242"/>
      <c r="D11" s="249">
        <f>SUM(D12:D12)</f>
        <v>540</v>
      </c>
    </row>
    <row r="12" spans="1:4" s="134" customFormat="1" ht="15.75">
      <c r="A12" s="241"/>
      <c r="B12" s="131" t="s">
        <v>514</v>
      </c>
      <c r="C12" s="244" t="s">
        <v>515</v>
      </c>
      <c r="D12" s="245">
        <f>240+300</f>
        <v>540</v>
      </c>
    </row>
    <row r="13" spans="1:4" s="134" customFormat="1" ht="15.75">
      <c r="A13" s="241" t="s">
        <v>335</v>
      </c>
      <c r="B13" s="242" t="s">
        <v>448</v>
      </c>
      <c r="C13" s="242"/>
      <c r="D13" s="249">
        <f>SUM(D14:D14)</f>
        <v>618</v>
      </c>
    </row>
    <row r="14" spans="1:4" s="134" customFormat="1" ht="15.75">
      <c r="A14" s="241"/>
      <c r="B14" s="131" t="s">
        <v>514</v>
      </c>
      <c r="C14" s="244" t="s">
        <v>515</v>
      </c>
      <c r="D14" s="245">
        <v>618</v>
      </c>
    </row>
    <row r="15" spans="1:4" s="134" customFormat="1" ht="15.75">
      <c r="A15" s="241" t="s">
        <v>333</v>
      </c>
      <c r="B15" s="242" t="s">
        <v>449</v>
      </c>
      <c r="C15" s="242"/>
      <c r="D15" s="249">
        <f>SUM(D16:D16)</f>
        <v>810</v>
      </c>
    </row>
    <row r="16" spans="1:4" s="134" customFormat="1" ht="15.75">
      <c r="A16" s="241"/>
      <c r="B16" s="131" t="s">
        <v>514</v>
      </c>
      <c r="C16" s="244" t="s">
        <v>515</v>
      </c>
      <c r="D16" s="245">
        <f>810</f>
        <v>810</v>
      </c>
    </row>
    <row r="17" spans="1:4" s="134" customFormat="1" ht="15.75">
      <c r="A17" s="241" t="s">
        <v>331</v>
      </c>
      <c r="B17" s="242" t="s">
        <v>450</v>
      </c>
      <c r="C17" s="242"/>
      <c r="D17" s="249">
        <f>SUM(D18:D18)</f>
        <v>1086</v>
      </c>
    </row>
    <row r="18" spans="1:4" s="134" customFormat="1" ht="15.75">
      <c r="A18" s="241"/>
      <c r="B18" s="131" t="s">
        <v>514</v>
      </c>
      <c r="C18" s="244" t="s">
        <v>515</v>
      </c>
      <c r="D18" s="245">
        <f>1086</f>
        <v>1086</v>
      </c>
    </row>
    <row r="19" spans="1:4" s="134" customFormat="1" ht="15.75">
      <c r="A19" s="241" t="s">
        <v>329</v>
      </c>
      <c r="B19" s="242" t="s">
        <v>451</v>
      </c>
      <c r="C19" s="242"/>
      <c r="D19" s="249">
        <f>SUM(D20:D20)</f>
        <v>900</v>
      </c>
    </row>
    <row r="20" spans="1:4" s="134" customFormat="1" ht="15.75">
      <c r="A20" s="241"/>
      <c r="B20" s="131" t="s">
        <v>514</v>
      </c>
      <c r="C20" s="244">
        <v>1003</v>
      </c>
      <c r="D20" s="245">
        <f>450+450</f>
        <v>900</v>
      </c>
    </row>
    <row r="21" spans="1:4" s="134" customFormat="1" ht="15.75">
      <c r="A21" s="241" t="s">
        <v>327</v>
      </c>
      <c r="B21" s="242" t="s">
        <v>452</v>
      </c>
      <c r="C21" s="242"/>
      <c r="D21" s="249">
        <f>D22</f>
        <v>2190</v>
      </c>
    </row>
    <row r="22" spans="1:4" s="134" customFormat="1" ht="15.75">
      <c r="A22" s="241"/>
      <c r="B22" s="131" t="s">
        <v>514</v>
      </c>
      <c r="C22" s="244" t="s">
        <v>515</v>
      </c>
      <c r="D22" s="245">
        <f>1590+600</f>
        <v>2190</v>
      </c>
    </row>
    <row r="23" spans="1:4" ht="18.75">
      <c r="A23" s="128"/>
      <c r="B23" s="246" t="s">
        <v>435</v>
      </c>
      <c r="C23" s="246"/>
      <c r="D23" s="243">
        <f>D21+D19+D17+D15+D11+D13+D9</f>
        <v>6564</v>
      </c>
    </row>
  </sheetData>
  <mergeCells count="5">
    <mergeCell ref="A1:D1"/>
    <mergeCell ref="A2:D2"/>
    <mergeCell ref="B3:D3"/>
    <mergeCell ref="A4:D4"/>
    <mergeCell ref="A6:D6"/>
  </mergeCell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C16"/>
  <sheetViews>
    <sheetView topLeftCell="A7" workbookViewId="0">
      <selection activeCell="B9" sqref="B9"/>
    </sheetView>
  </sheetViews>
  <sheetFormatPr defaultRowHeight="12.75"/>
  <cols>
    <col min="1" max="1" width="22.28515625" customWidth="1"/>
    <col min="2" max="2" width="55.140625" customWidth="1"/>
    <col min="3" max="3" width="10.5703125" customWidth="1"/>
  </cols>
  <sheetData>
    <row r="1" spans="1:3" s="134" customFormat="1" ht="15.75">
      <c r="A1" s="191"/>
      <c r="B1" s="540" t="s">
        <v>465</v>
      </c>
      <c r="C1" s="540"/>
    </row>
    <row r="2" spans="1:3" s="134" customFormat="1" ht="15.75">
      <c r="A2" s="191"/>
      <c r="B2" s="540" t="s">
        <v>220</v>
      </c>
      <c r="C2" s="540"/>
    </row>
    <row r="3" spans="1:3" s="134" customFormat="1" ht="15.75">
      <c r="A3" s="191"/>
      <c r="B3" s="541" t="s">
        <v>221</v>
      </c>
      <c r="C3" s="541"/>
    </row>
    <row r="4" spans="1:3" s="134" customFormat="1" ht="15.75">
      <c r="A4" s="191"/>
      <c r="B4" s="541" t="s">
        <v>481</v>
      </c>
      <c r="C4" s="541"/>
    </row>
    <row r="5" spans="1:3">
      <c r="A5" s="13"/>
      <c r="B5" s="22"/>
      <c r="C5" s="22"/>
    </row>
    <row r="6" spans="1:3" ht="50.25" customHeight="1">
      <c r="A6" s="421" t="s">
        <v>466</v>
      </c>
      <c r="B6" s="421"/>
      <c r="C6" s="421"/>
    </row>
    <row r="7" spans="1:3">
      <c r="A7" s="23"/>
      <c r="B7" s="23"/>
      <c r="C7" s="23"/>
    </row>
    <row r="8" spans="1:3" ht="51">
      <c r="A8" s="16" t="s">
        <v>478</v>
      </c>
      <c r="B8" s="417" t="s">
        <v>1141</v>
      </c>
      <c r="C8" s="16" t="s">
        <v>286</v>
      </c>
    </row>
    <row r="9" spans="1:3" ht="28.5">
      <c r="A9" s="190" t="s">
        <v>467</v>
      </c>
      <c r="B9" s="188" t="s">
        <v>480</v>
      </c>
      <c r="C9" s="193">
        <v>195</v>
      </c>
    </row>
    <row r="10" spans="1:3" ht="30">
      <c r="A10" s="190" t="s">
        <v>468</v>
      </c>
      <c r="B10" s="189" t="s">
        <v>469</v>
      </c>
      <c r="C10" s="571">
        <v>0</v>
      </c>
    </row>
    <row r="11" spans="1:3" ht="30">
      <c r="A11" s="190" t="s">
        <v>470</v>
      </c>
      <c r="B11" s="189" t="s">
        <v>471</v>
      </c>
      <c r="C11" s="571">
        <v>0</v>
      </c>
    </row>
    <row r="12" spans="1:3" ht="30">
      <c r="A12" s="190" t="s">
        <v>114</v>
      </c>
      <c r="B12" s="189" t="s">
        <v>115</v>
      </c>
      <c r="C12" s="571">
        <v>0</v>
      </c>
    </row>
    <row r="13" spans="1:3" ht="30">
      <c r="A13" s="190" t="s">
        <v>472</v>
      </c>
      <c r="B13" s="189" t="s">
        <v>473</v>
      </c>
      <c r="C13" s="195">
        <v>195</v>
      </c>
    </row>
    <row r="14" spans="1:3" ht="15">
      <c r="A14" s="190" t="s">
        <v>474</v>
      </c>
      <c r="B14" s="189" t="s">
        <v>475</v>
      </c>
      <c r="C14" s="195">
        <v>195</v>
      </c>
    </row>
    <row r="15" spans="1:3" ht="45">
      <c r="A15" s="190" t="s">
        <v>476</v>
      </c>
      <c r="B15" s="189" t="s">
        <v>477</v>
      </c>
      <c r="C15" s="195">
        <v>195</v>
      </c>
    </row>
    <row r="16" spans="1:3" ht="45">
      <c r="A16" s="190" t="s">
        <v>116</v>
      </c>
      <c r="B16" s="189" t="s">
        <v>117</v>
      </c>
      <c r="C16" s="195">
        <v>195</v>
      </c>
    </row>
  </sheetData>
  <mergeCells count="5">
    <mergeCell ref="B1:C1"/>
    <mergeCell ref="B2:C2"/>
    <mergeCell ref="B3:C3"/>
    <mergeCell ref="B4:C4"/>
    <mergeCell ref="A6:C6"/>
  </mergeCell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17"/>
  <sheetViews>
    <sheetView topLeftCell="A8" workbookViewId="0">
      <selection activeCell="B10" sqref="B10"/>
    </sheetView>
  </sheetViews>
  <sheetFormatPr defaultRowHeight="12.75"/>
  <cols>
    <col min="1" max="1" width="21.85546875" customWidth="1"/>
    <col min="2" max="2" width="45.28515625" customWidth="1"/>
    <col min="3" max="3" width="11.42578125" customWidth="1"/>
    <col min="4" max="4" width="10.85546875" customWidth="1"/>
  </cols>
  <sheetData>
    <row r="1" spans="1:4" s="134" customFormat="1" ht="15.75">
      <c r="A1" s="191"/>
      <c r="B1" s="540" t="s">
        <v>482</v>
      </c>
      <c r="C1" s="540"/>
      <c r="D1" s="540"/>
    </row>
    <row r="2" spans="1:4" s="134" customFormat="1" ht="15.75">
      <c r="A2" s="191"/>
      <c r="B2" s="540" t="s">
        <v>220</v>
      </c>
      <c r="C2" s="540"/>
      <c r="D2" s="540"/>
    </row>
    <row r="3" spans="1:4" s="134" customFormat="1" ht="15.75">
      <c r="A3" s="191"/>
      <c r="B3" s="541" t="s">
        <v>221</v>
      </c>
      <c r="C3" s="541"/>
      <c r="D3" s="541"/>
    </row>
    <row r="4" spans="1:4" s="134" customFormat="1" ht="15.75">
      <c r="A4" s="191"/>
      <c r="B4" s="541" t="s">
        <v>481</v>
      </c>
      <c r="C4" s="541"/>
      <c r="D4" s="541"/>
    </row>
    <row r="5" spans="1:4">
      <c r="A5" s="13"/>
      <c r="B5" s="22"/>
      <c r="C5" s="22"/>
      <c r="D5" s="22"/>
    </row>
    <row r="6" spans="1:4" ht="47.25" customHeight="1">
      <c r="A6" s="421" t="s">
        <v>483</v>
      </c>
      <c r="B6" s="421"/>
      <c r="C6" s="421"/>
      <c r="D6" s="421"/>
    </row>
    <row r="7" spans="1:4">
      <c r="A7" s="23"/>
      <c r="B7" s="23"/>
      <c r="C7" s="23"/>
      <c r="D7" s="23"/>
    </row>
    <row r="8" spans="1:4" ht="23.25" customHeight="1">
      <c r="A8" s="542" t="s">
        <v>484</v>
      </c>
      <c r="B8" s="542" t="s">
        <v>479</v>
      </c>
      <c r="C8" s="542" t="s">
        <v>287</v>
      </c>
      <c r="D8" s="542"/>
    </row>
    <row r="9" spans="1:4" ht="33" customHeight="1">
      <c r="A9" s="542"/>
      <c r="B9" s="542"/>
      <c r="C9" s="16" t="s">
        <v>202</v>
      </c>
      <c r="D9" s="16" t="s">
        <v>280</v>
      </c>
    </row>
    <row r="10" spans="1:4" s="102" customFormat="1" ht="28.5">
      <c r="A10" s="190" t="s">
        <v>467</v>
      </c>
      <c r="B10" s="188" t="s">
        <v>480</v>
      </c>
      <c r="C10" s="192">
        <v>146.4</v>
      </c>
      <c r="D10" s="193">
        <v>90.6</v>
      </c>
    </row>
    <row r="11" spans="1:4" s="102" customFormat="1" ht="30">
      <c r="A11" s="190" t="s">
        <v>468</v>
      </c>
      <c r="B11" s="189" t="s">
        <v>469</v>
      </c>
      <c r="C11" s="572">
        <v>0</v>
      </c>
      <c r="D11" s="571">
        <v>0</v>
      </c>
    </row>
    <row r="12" spans="1:4" s="102" customFormat="1" ht="45">
      <c r="A12" s="190" t="s">
        <v>470</v>
      </c>
      <c r="B12" s="189" t="s">
        <v>471</v>
      </c>
      <c r="C12" s="572">
        <v>0</v>
      </c>
      <c r="D12" s="571">
        <v>0</v>
      </c>
    </row>
    <row r="13" spans="1:4" s="102" customFormat="1" ht="30">
      <c r="A13" s="190" t="s">
        <v>114</v>
      </c>
      <c r="B13" s="189" t="s">
        <v>115</v>
      </c>
      <c r="C13" s="572">
        <v>0</v>
      </c>
      <c r="D13" s="571">
        <v>0</v>
      </c>
    </row>
    <row r="14" spans="1:4" s="102" customFormat="1" ht="30">
      <c r="A14" s="190" t="s">
        <v>472</v>
      </c>
      <c r="B14" s="189" t="s">
        <v>473</v>
      </c>
      <c r="C14" s="195">
        <v>146.4</v>
      </c>
      <c r="D14" s="195">
        <v>90.6</v>
      </c>
    </row>
    <row r="15" spans="1:4" s="102" customFormat="1" ht="30">
      <c r="A15" s="190" t="s">
        <v>474</v>
      </c>
      <c r="B15" s="189" t="s">
        <v>475</v>
      </c>
      <c r="C15" s="194">
        <v>146.4</v>
      </c>
      <c r="D15" s="195">
        <v>90.6</v>
      </c>
    </row>
    <row r="16" spans="1:4" s="102" customFormat="1" ht="60">
      <c r="A16" s="190" t="s">
        <v>476</v>
      </c>
      <c r="B16" s="189" t="s">
        <v>477</v>
      </c>
      <c r="C16" s="194">
        <v>146.4</v>
      </c>
      <c r="D16" s="195">
        <v>90.6</v>
      </c>
    </row>
    <row r="17" spans="1:4" s="102" customFormat="1" ht="60">
      <c r="A17" s="190" t="s">
        <v>116</v>
      </c>
      <c r="B17" s="189" t="s">
        <v>117</v>
      </c>
      <c r="C17" s="194">
        <v>146.4</v>
      </c>
      <c r="D17" s="195">
        <v>90.6</v>
      </c>
    </row>
  </sheetData>
  <mergeCells count="8">
    <mergeCell ref="A8:A9"/>
    <mergeCell ref="B8:B9"/>
    <mergeCell ref="C8:D8"/>
    <mergeCell ref="B1:D1"/>
    <mergeCell ref="B2:D2"/>
    <mergeCell ref="B3:D3"/>
    <mergeCell ref="B4:D4"/>
    <mergeCell ref="A6:D6"/>
  </mergeCell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18"/>
  <sheetViews>
    <sheetView topLeftCell="A4" workbookViewId="0">
      <selection activeCell="G19" sqref="G19"/>
    </sheetView>
  </sheetViews>
  <sheetFormatPr defaultRowHeight="12.75"/>
  <cols>
    <col min="1" max="1" width="4.5703125" customWidth="1"/>
    <col min="2" max="2" width="53.5703125" customWidth="1"/>
    <col min="3" max="3" width="10.7109375" customWidth="1"/>
    <col min="4" max="4" width="10.140625" customWidth="1"/>
    <col min="5" max="5" width="10.5703125" customWidth="1"/>
  </cols>
  <sheetData>
    <row r="1" spans="1:5" s="134" customFormat="1" ht="15.75">
      <c r="A1" s="460" t="s">
        <v>722</v>
      </c>
      <c r="B1" s="460"/>
      <c r="C1" s="460"/>
      <c r="D1" s="460"/>
      <c r="E1" s="460"/>
    </row>
    <row r="2" spans="1:5" s="134" customFormat="1" ht="15.75">
      <c r="A2" s="460" t="s">
        <v>220</v>
      </c>
      <c r="B2" s="460"/>
      <c r="C2" s="460"/>
      <c r="D2" s="460"/>
      <c r="E2" s="460"/>
    </row>
    <row r="3" spans="1:5" s="134" customFormat="1" ht="15.75">
      <c r="A3" s="133"/>
      <c r="B3" s="460" t="s">
        <v>221</v>
      </c>
      <c r="C3" s="460"/>
      <c r="D3" s="460"/>
      <c r="E3" s="460"/>
    </row>
    <row r="4" spans="1:5" s="134" customFormat="1" ht="15.75">
      <c r="A4" s="460" t="s">
        <v>516</v>
      </c>
      <c r="B4" s="460"/>
      <c r="C4" s="460"/>
      <c r="D4" s="460"/>
      <c r="E4" s="460"/>
    </row>
    <row r="5" spans="1:5" ht="18.75">
      <c r="A5" s="239"/>
      <c r="B5" s="240"/>
      <c r="C5" s="240"/>
      <c r="D5" s="240"/>
      <c r="E5" s="240"/>
    </row>
    <row r="6" spans="1:5" s="248" customFormat="1" ht="56.25" customHeight="1">
      <c r="A6" s="436" t="s">
        <v>723</v>
      </c>
      <c r="B6" s="436"/>
      <c r="C6" s="436"/>
      <c r="D6" s="436"/>
      <c r="E6" s="436"/>
    </row>
    <row r="7" spans="1:5" ht="18.75">
      <c r="A7" s="239"/>
      <c r="B7" s="240"/>
      <c r="C7" s="240"/>
      <c r="D7" s="240"/>
      <c r="E7" s="240"/>
    </row>
    <row r="8" spans="1:5" ht="33.75" customHeight="1">
      <c r="A8" s="247" t="s">
        <v>342</v>
      </c>
      <c r="B8" s="247" t="s">
        <v>725</v>
      </c>
      <c r="C8" s="247" t="s">
        <v>724</v>
      </c>
      <c r="D8" s="247" t="s">
        <v>202</v>
      </c>
      <c r="E8" s="247" t="s">
        <v>280</v>
      </c>
    </row>
    <row r="9" spans="1:5" s="134" customFormat="1" ht="63">
      <c r="A9" s="128" t="s">
        <v>339</v>
      </c>
      <c r="B9" s="131" t="s">
        <v>726</v>
      </c>
      <c r="C9" s="131"/>
      <c r="D9" s="131"/>
      <c r="E9" s="245"/>
    </row>
    <row r="10" spans="1:5" s="134" customFormat="1" ht="15.75">
      <c r="A10" s="128"/>
      <c r="B10" s="131" t="s">
        <v>727</v>
      </c>
      <c r="C10" s="338">
        <v>0</v>
      </c>
      <c r="D10" s="339" t="s">
        <v>732</v>
      </c>
      <c r="E10" s="338">
        <v>0</v>
      </c>
    </row>
    <row r="11" spans="1:5" s="134" customFormat="1" ht="15.75">
      <c r="A11" s="128"/>
      <c r="B11" s="131" t="s">
        <v>728</v>
      </c>
      <c r="C11" s="338">
        <v>0</v>
      </c>
      <c r="D11" s="339">
        <v>0</v>
      </c>
      <c r="E11" s="338">
        <v>0</v>
      </c>
    </row>
    <row r="12" spans="1:5" s="134" customFormat="1" ht="15.75">
      <c r="A12" s="128"/>
      <c r="B12" s="131" t="s">
        <v>729</v>
      </c>
      <c r="C12" s="338">
        <v>0</v>
      </c>
      <c r="D12" s="339">
        <v>0</v>
      </c>
      <c r="E12" s="338">
        <v>0</v>
      </c>
    </row>
    <row r="13" spans="1:5" s="134" customFormat="1" ht="15.75">
      <c r="A13" s="128"/>
      <c r="B13" s="131" t="s">
        <v>730</v>
      </c>
      <c r="C13" s="338">
        <v>0</v>
      </c>
      <c r="D13" s="339">
        <v>0</v>
      </c>
      <c r="E13" s="338">
        <v>0</v>
      </c>
    </row>
    <row r="14" spans="1:5" s="134" customFormat="1" ht="31.5">
      <c r="A14" s="128" t="s">
        <v>337</v>
      </c>
      <c r="B14" s="131" t="s">
        <v>731</v>
      </c>
      <c r="C14" s="131"/>
      <c r="D14" s="244"/>
      <c r="E14" s="245"/>
    </row>
    <row r="15" spans="1:5" s="134" customFormat="1" ht="15.75">
      <c r="A15" s="128"/>
      <c r="B15" s="131" t="s">
        <v>727</v>
      </c>
      <c r="C15" s="338">
        <v>0</v>
      </c>
      <c r="D15" s="339" t="s">
        <v>732</v>
      </c>
      <c r="E15" s="338">
        <v>0</v>
      </c>
    </row>
    <row r="16" spans="1:5" s="134" customFormat="1" ht="15.75">
      <c r="A16" s="128"/>
      <c r="B16" s="131" t="s">
        <v>728</v>
      </c>
      <c r="C16" s="338">
        <v>0</v>
      </c>
      <c r="D16" s="339">
        <v>0</v>
      </c>
      <c r="E16" s="338">
        <v>0</v>
      </c>
    </row>
    <row r="17" spans="1:5" s="134" customFormat="1" ht="15.75">
      <c r="A17" s="128"/>
      <c r="B17" s="131" t="s">
        <v>729</v>
      </c>
      <c r="C17" s="338">
        <v>0</v>
      </c>
      <c r="D17" s="339">
        <v>0</v>
      </c>
      <c r="E17" s="338">
        <v>0</v>
      </c>
    </row>
    <row r="18" spans="1:5" s="134" customFormat="1" ht="15.75">
      <c r="A18" s="128"/>
      <c r="B18" s="131" t="s">
        <v>730</v>
      </c>
      <c r="C18" s="338">
        <v>0</v>
      </c>
      <c r="D18" s="339">
        <v>0</v>
      </c>
      <c r="E18" s="338">
        <v>0</v>
      </c>
    </row>
  </sheetData>
  <mergeCells count="5">
    <mergeCell ref="A1:E1"/>
    <mergeCell ref="A2:E2"/>
    <mergeCell ref="B3:E3"/>
    <mergeCell ref="A4:E4"/>
    <mergeCell ref="A6:E6"/>
  </mergeCell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B21" sqref="B21"/>
    </sheetView>
  </sheetViews>
  <sheetFormatPr defaultRowHeight="12.75"/>
  <cols>
    <col min="1" max="1" width="4.5703125" customWidth="1"/>
    <col min="2" max="2" width="53.5703125" customWidth="1"/>
    <col min="3" max="3" width="10.7109375" customWidth="1"/>
    <col min="4" max="4" width="10.140625" customWidth="1"/>
    <col min="5" max="5" width="10.5703125" customWidth="1"/>
  </cols>
  <sheetData>
    <row r="1" spans="1:5" s="134" customFormat="1" ht="15.75">
      <c r="A1" s="460" t="s">
        <v>733</v>
      </c>
      <c r="B1" s="460"/>
      <c r="C1" s="460"/>
      <c r="D1" s="460"/>
      <c r="E1" s="460"/>
    </row>
    <row r="2" spans="1:5" s="134" customFormat="1" ht="15.75">
      <c r="A2" s="460" t="s">
        <v>220</v>
      </c>
      <c r="B2" s="460"/>
      <c r="C2" s="460"/>
      <c r="D2" s="460"/>
      <c r="E2" s="460"/>
    </row>
    <row r="3" spans="1:5" s="134" customFormat="1" ht="15.75">
      <c r="A3" s="133"/>
      <c r="B3" s="460" t="s">
        <v>221</v>
      </c>
      <c r="C3" s="460"/>
      <c r="D3" s="460"/>
      <c r="E3" s="460"/>
    </row>
    <row r="4" spans="1:5" s="134" customFormat="1" ht="15.75">
      <c r="A4" s="460" t="s">
        <v>516</v>
      </c>
      <c r="B4" s="460"/>
      <c r="C4" s="460"/>
      <c r="D4" s="460"/>
      <c r="E4" s="460"/>
    </row>
    <row r="5" spans="1:5" ht="18.75">
      <c r="A5" s="239"/>
      <c r="B5" s="240"/>
      <c r="C5" s="240"/>
      <c r="D5" s="240"/>
      <c r="E5" s="240"/>
    </row>
    <row r="6" spans="1:5" s="248" customFormat="1" ht="56.25" customHeight="1">
      <c r="A6" s="436" t="s">
        <v>734</v>
      </c>
      <c r="B6" s="436"/>
      <c r="C6" s="436"/>
      <c r="D6" s="436"/>
      <c r="E6" s="436"/>
    </row>
    <row r="7" spans="1:5" ht="18.75">
      <c r="A7" s="239"/>
      <c r="B7" s="240"/>
      <c r="C7" s="240"/>
      <c r="D7" s="240"/>
      <c r="E7" s="240"/>
    </row>
    <row r="8" spans="1:5" ht="33.75" customHeight="1">
      <c r="A8" s="247" t="s">
        <v>342</v>
      </c>
      <c r="B8" s="247" t="s">
        <v>735</v>
      </c>
      <c r="C8" s="247" t="s">
        <v>724</v>
      </c>
      <c r="D8" s="247" t="s">
        <v>202</v>
      </c>
      <c r="E8" s="247" t="s">
        <v>280</v>
      </c>
    </row>
    <row r="9" spans="1:5" s="134" customFormat="1" ht="47.25">
      <c r="A9" s="128" t="s">
        <v>339</v>
      </c>
      <c r="B9" s="131" t="s">
        <v>736</v>
      </c>
      <c r="C9" s="131"/>
      <c r="D9" s="131"/>
      <c r="E9" s="245"/>
    </row>
    <row r="10" spans="1:5" s="134" customFormat="1" ht="31.5">
      <c r="A10" s="128" t="s">
        <v>429</v>
      </c>
      <c r="B10" s="131" t="s">
        <v>737</v>
      </c>
      <c r="C10" s="338">
        <v>0</v>
      </c>
      <c r="D10" s="339" t="s">
        <v>732</v>
      </c>
      <c r="E10" s="338">
        <v>0</v>
      </c>
    </row>
    <row r="11" spans="1:5" s="134" customFormat="1" ht="31.5">
      <c r="A11" s="128" t="s">
        <v>431</v>
      </c>
      <c r="B11" s="131" t="s">
        <v>738</v>
      </c>
      <c r="C11" s="338">
        <v>0</v>
      </c>
      <c r="D11" s="339">
        <v>0</v>
      </c>
      <c r="E11" s="338">
        <v>0</v>
      </c>
    </row>
    <row r="12" spans="1:5" s="134" customFormat="1" ht="31.5">
      <c r="A12" s="128" t="s">
        <v>580</v>
      </c>
      <c r="B12" s="131" t="s">
        <v>739</v>
      </c>
      <c r="C12" s="338">
        <v>0</v>
      </c>
      <c r="D12" s="339">
        <v>0</v>
      </c>
      <c r="E12" s="338">
        <v>0</v>
      </c>
    </row>
    <row r="13" spans="1:5" s="134" customFormat="1" ht="31.5">
      <c r="A13" s="128" t="s">
        <v>627</v>
      </c>
      <c r="B13" s="131" t="s">
        <v>740</v>
      </c>
      <c r="C13" s="338">
        <v>0</v>
      </c>
      <c r="D13" s="339">
        <v>0</v>
      </c>
      <c r="E13" s="338">
        <v>0</v>
      </c>
    </row>
    <row r="14" spans="1:5" s="134" customFormat="1" ht="47.25">
      <c r="A14" s="128" t="s">
        <v>337</v>
      </c>
      <c r="B14" s="131" t="s">
        <v>741</v>
      </c>
      <c r="C14" s="128">
        <v>0</v>
      </c>
      <c r="D14" s="244" t="s">
        <v>732</v>
      </c>
      <c r="E14" s="340">
        <v>0</v>
      </c>
    </row>
  </sheetData>
  <mergeCells count="5">
    <mergeCell ref="A1:E1"/>
    <mergeCell ref="A2:E2"/>
    <mergeCell ref="B3:E3"/>
    <mergeCell ref="A4:E4"/>
    <mergeCell ref="A6:E6"/>
  </mergeCell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10" sqref="B10"/>
    </sheetView>
  </sheetViews>
  <sheetFormatPr defaultRowHeight="12.75"/>
  <cols>
    <col min="1" max="1" width="4.85546875" bestFit="1" customWidth="1"/>
    <col min="2" max="2" width="32.42578125" customWidth="1"/>
    <col min="3" max="3" width="17.5703125" customWidth="1"/>
    <col min="4" max="4" width="18.7109375" customWidth="1"/>
    <col min="5" max="5" width="14.28515625" customWidth="1"/>
  </cols>
  <sheetData>
    <row r="1" spans="1:6" s="134" customFormat="1" ht="15.75">
      <c r="A1" s="202"/>
      <c r="B1" s="203"/>
      <c r="C1" s="543" t="s">
        <v>497</v>
      </c>
      <c r="D1" s="543"/>
      <c r="E1" s="543"/>
      <c r="F1" s="208"/>
    </row>
    <row r="2" spans="1:6" s="134" customFormat="1" ht="15.75">
      <c r="A2" s="202"/>
      <c r="B2" s="203"/>
      <c r="C2" s="543" t="s">
        <v>220</v>
      </c>
      <c r="D2" s="543"/>
      <c r="E2" s="543"/>
      <c r="F2" s="208"/>
    </row>
    <row r="3" spans="1:6" s="134" customFormat="1" ht="15.75">
      <c r="A3" s="202"/>
      <c r="B3" s="203"/>
      <c r="C3" s="543" t="s">
        <v>221</v>
      </c>
      <c r="D3" s="543"/>
      <c r="E3" s="543"/>
      <c r="F3" s="208"/>
    </row>
    <row r="4" spans="1:6" s="134" customFormat="1" ht="15.75">
      <c r="A4" s="202"/>
      <c r="B4" s="203"/>
      <c r="C4" s="543" t="s">
        <v>498</v>
      </c>
      <c r="D4" s="543"/>
      <c r="E4" s="543"/>
      <c r="F4" s="208"/>
    </row>
    <row r="5" spans="1:6" ht="15.75">
      <c r="A5" s="196"/>
      <c r="B5" s="197"/>
      <c r="C5" s="197"/>
      <c r="D5" s="197"/>
      <c r="E5" s="212"/>
      <c r="F5" s="212"/>
    </row>
    <row r="6" spans="1:6" ht="45.75" customHeight="1">
      <c r="A6" s="544" t="s">
        <v>499</v>
      </c>
      <c r="B6" s="544"/>
      <c r="C6" s="544"/>
      <c r="D6" s="544"/>
      <c r="E6" s="544"/>
      <c r="F6" s="197"/>
    </row>
    <row r="7" spans="1:6" ht="15" customHeight="1">
      <c r="A7" s="196"/>
      <c r="B7" s="197"/>
      <c r="C7" s="197"/>
      <c r="D7" s="197"/>
      <c r="E7" s="209"/>
      <c r="F7" s="197"/>
    </row>
    <row r="8" spans="1:6" s="102" customFormat="1" ht="45.75" customHeight="1">
      <c r="A8" s="545" t="s">
        <v>342</v>
      </c>
      <c r="B8" s="546" t="s">
        <v>488</v>
      </c>
      <c r="C8" s="545" t="s">
        <v>489</v>
      </c>
      <c r="D8" s="547" t="s">
        <v>490</v>
      </c>
      <c r="E8" s="549" t="s">
        <v>500</v>
      </c>
      <c r="F8" s="213"/>
    </row>
    <row r="9" spans="1:6" s="102" customFormat="1" ht="33.75" customHeight="1">
      <c r="A9" s="545"/>
      <c r="B9" s="546"/>
      <c r="C9" s="545"/>
      <c r="D9" s="548"/>
      <c r="E9" s="550"/>
      <c r="F9" s="213"/>
    </row>
    <row r="10" spans="1:6" ht="63">
      <c r="A10" s="199">
        <v>1</v>
      </c>
      <c r="B10" s="210" t="s">
        <v>491</v>
      </c>
      <c r="C10" s="199"/>
      <c r="D10" s="205">
        <v>195</v>
      </c>
      <c r="E10" s="205">
        <f>SUM(D10:D10)</f>
        <v>195</v>
      </c>
      <c r="F10" s="197"/>
    </row>
    <row r="11" spans="1:6" ht="15.75">
      <c r="A11" s="201"/>
      <c r="B11" s="200" t="s">
        <v>492</v>
      </c>
      <c r="C11" s="214">
        <v>0</v>
      </c>
      <c r="D11" s="206">
        <f>SUM(D10:D10)</f>
        <v>195</v>
      </c>
      <c r="E11" s="206">
        <f>SUM(D11:D11)</f>
        <v>195</v>
      </c>
      <c r="F11" s="211"/>
    </row>
    <row r="12" spans="1:6">
      <c r="A12" s="196"/>
      <c r="B12" s="197"/>
      <c r="C12" s="197"/>
      <c r="D12" s="197"/>
      <c r="E12" s="197"/>
      <c r="F12" s="197"/>
    </row>
  </sheetData>
  <mergeCells count="10">
    <mergeCell ref="A8:A9"/>
    <mergeCell ref="B8:B9"/>
    <mergeCell ref="C8:C9"/>
    <mergeCell ref="D8:D9"/>
    <mergeCell ref="E8:E9"/>
    <mergeCell ref="C1:E1"/>
    <mergeCell ref="C2:E2"/>
    <mergeCell ref="C3:E3"/>
    <mergeCell ref="C4:E4"/>
    <mergeCell ref="A6:E6"/>
  </mergeCell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F1" sqref="F1:H1"/>
    </sheetView>
  </sheetViews>
  <sheetFormatPr defaultRowHeight="12.75"/>
  <cols>
    <col min="1" max="1" width="4.85546875" bestFit="1" customWidth="1"/>
    <col min="2" max="2" width="24.7109375" customWidth="1"/>
    <col min="3" max="3" width="9.7109375" customWidth="1"/>
    <col min="4" max="4" width="9.42578125" customWidth="1"/>
    <col min="5" max="5" width="10.140625" customWidth="1"/>
    <col min="6" max="6" width="9.85546875" customWidth="1"/>
    <col min="7" max="7" width="9.5703125" customWidth="1"/>
    <col min="8" max="8" width="9.7109375" customWidth="1"/>
  </cols>
  <sheetData>
    <row r="1" spans="1:8" s="134" customFormat="1" ht="15.75">
      <c r="A1" s="202"/>
      <c r="B1" s="203"/>
      <c r="C1" s="203"/>
      <c r="D1" s="203"/>
      <c r="E1" s="203"/>
      <c r="F1" s="543" t="s">
        <v>485</v>
      </c>
      <c r="G1" s="543"/>
      <c r="H1" s="543"/>
    </row>
    <row r="2" spans="1:8" s="134" customFormat="1" ht="15.75">
      <c r="A2" s="202"/>
      <c r="B2" s="203"/>
      <c r="C2" s="203"/>
      <c r="D2" s="203"/>
      <c r="E2" s="543" t="s">
        <v>220</v>
      </c>
      <c r="F2" s="543"/>
      <c r="G2" s="543"/>
      <c r="H2" s="543"/>
    </row>
    <row r="3" spans="1:8" s="134" customFormat="1" ht="15.75">
      <c r="A3" s="202"/>
      <c r="B3" s="203"/>
      <c r="C3" s="203"/>
      <c r="D3" s="203"/>
      <c r="E3" s="543" t="s">
        <v>221</v>
      </c>
      <c r="F3" s="543"/>
      <c r="G3" s="543"/>
      <c r="H3" s="543"/>
    </row>
    <row r="4" spans="1:8" s="134" customFormat="1" ht="15.75">
      <c r="A4" s="202"/>
      <c r="B4" s="203"/>
      <c r="C4" s="203"/>
      <c r="D4" s="203"/>
      <c r="E4" s="543" t="s">
        <v>486</v>
      </c>
      <c r="F4" s="543"/>
      <c r="G4" s="543"/>
      <c r="H4" s="543"/>
    </row>
    <row r="5" spans="1:8" ht="15" customHeight="1">
      <c r="A5" s="196"/>
      <c r="B5" s="197"/>
      <c r="C5" s="197"/>
      <c r="D5" s="197"/>
      <c r="E5" s="197"/>
      <c r="F5" s="197"/>
      <c r="G5" s="197"/>
      <c r="H5" s="197"/>
    </row>
    <row r="6" spans="1:8" ht="54" customHeight="1">
      <c r="A6" s="544" t="s">
        <v>487</v>
      </c>
      <c r="B6" s="544"/>
      <c r="C6" s="544"/>
      <c r="D6" s="544"/>
      <c r="E6" s="544"/>
      <c r="F6" s="544"/>
      <c r="G6" s="544"/>
      <c r="H6" s="544"/>
    </row>
    <row r="7" spans="1:8" ht="10.5" customHeight="1">
      <c r="A7" s="196"/>
      <c r="B7" s="197"/>
      <c r="C7" s="197"/>
      <c r="D7" s="197"/>
      <c r="E7" s="197"/>
      <c r="F7" s="197"/>
      <c r="G7" s="551"/>
      <c r="H7" s="551"/>
    </row>
    <row r="8" spans="1:8" s="102" customFormat="1" ht="75" customHeight="1">
      <c r="A8" s="545" t="s">
        <v>342</v>
      </c>
      <c r="B8" s="546" t="s">
        <v>488</v>
      </c>
      <c r="C8" s="545" t="s">
        <v>489</v>
      </c>
      <c r="D8" s="545"/>
      <c r="E8" s="545" t="s">
        <v>490</v>
      </c>
      <c r="F8" s="545"/>
      <c r="G8" s="546" t="s">
        <v>495</v>
      </c>
      <c r="H8" s="546"/>
    </row>
    <row r="9" spans="1:8" s="102" customFormat="1" ht="18.75" customHeight="1">
      <c r="A9" s="545"/>
      <c r="B9" s="546"/>
      <c r="C9" s="204" t="s">
        <v>493</v>
      </c>
      <c r="D9" s="204" t="s">
        <v>494</v>
      </c>
      <c r="E9" s="204" t="s">
        <v>493</v>
      </c>
      <c r="F9" s="204" t="s">
        <v>494</v>
      </c>
      <c r="G9" s="204" t="s">
        <v>493</v>
      </c>
      <c r="H9" s="204" t="s">
        <v>494</v>
      </c>
    </row>
    <row r="10" spans="1:8" ht="94.5">
      <c r="A10" s="198">
        <v>1</v>
      </c>
      <c r="B10" s="131" t="s">
        <v>491</v>
      </c>
      <c r="C10" s="199"/>
      <c r="D10" s="199"/>
      <c r="E10" s="205">
        <v>146.4</v>
      </c>
      <c r="F10" s="205">
        <v>90.6</v>
      </c>
      <c r="G10" s="205">
        <f>SUM(E10)</f>
        <v>146.4</v>
      </c>
      <c r="H10" s="205">
        <f>SUM(F10)</f>
        <v>90.6</v>
      </c>
    </row>
    <row r="11" spans="1:8" ht="15.75">
      <c r="A11" s="198"/>
      <c r="B11" s="207" t="s">
        <v>496</v>
      </c>
      <c r="C11" s="201">
        <v>0</v>
      </c>
      <c r="D11" s="201">
        <v>0</v>
      </c>
      <c r="E11" s="206">
        <f>SUM(E10:E10)</f>
        <v>146.4</v>
      </c>
      <c r="F11" s="206">
        <f>SUM(F10:F10)</f>
        <v>90.6</v>
      </c>
      <c r="G11" s="206">
        <f>SUM(G10:G10)</f>
        <v>146.4</v>
      </c>
      <c r="H11" s="206">
        <f>SUM(H10:H10)</f>
        <v>90.6</v>
      </c>
    </row>
  </sheetData>
  <mergeCells count="11">
    <mergeCell ref="A8:A9"/>
    <mergeCell ref="B8:B9"/>
    <mergeCell ref="C8:D8"/>
    <mergeCell ref="E8:F8"/>
    <mergeCell ref="G8:H8"/>
    <mergeCell ref="G7:H7"/>
    <mergeCell ref="F1:H1"/>
    <mergeCell ref="E2:H2"/>
    <mergeCell ref="E3:H3"/>
    <mergeCell ref="E4:H4"/>
    <mergeCell ref="A6:H6"/>
  </mergeCell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13"/>
  <sheetViews>
    <sheetView tabSelected="1" workbookViewId="0">
      <selection activeCell="A7" sqref="A7"/>
    </sheetView>
  </sheetViews>
  <sheetFormatPr defaultRowHeight="18.75"/>
  <cols>
    <col min="1" max="1" width="99.5703125" style="240" customWidth="1"/>
    <col min="2" max="16384" width="9.140625" style="240"/>
  </cols>
  <sheetData>
    <row r="1" spans="1:1" s="341" customFormat="1" ht="15.75">
      <c r="A1" s="133" t="s">
        <v>742</v>
      </c>
    </row>
    <row r="2" spans="1:1" s="341" customFormat="1" ht="15.75">
      <c r="A2" s="133" t="s">
        <v>220</v>
      </c>
    </row>
    <row r="3" spans="1:1" s="341" customFormat="1" ht="15.75">
      <c r="A3" s="133" t="s">
        <v>221</v>
      </c>
    </row>
    <row r="4" spans="1:1" s="341" customFormat="1" ht="15.75">
      <c r="A4" s="133" t="s">
        <v>743</v>
      </c>
    </row>
    <row r="6" spans="1:1" ht="37.5">
      <c r="A6" s="342" t="s">
        <v>748</v>
      </c>
    </row>
    <row r="8" spans="1:1" ht="112.5">
      <c r="A8" s="344" t="s">
        <v>747</v>
      </c>
    </row>
    <row r="9" spans="1:1" ht="111" customHeight="1">
      <c r="A9" s="344" t="s">
        <v>744</v>
      </c>
    </row>
    <row r="10" spans="1:1" ht="110.25" customHeight="1">
      <c r="A10" s="344" t="s">
        <v>745</v>
      </c>
    </row>
    <row r="11" spans="1:1" ht="112.5" customHeight="1">
      <c r="A11" s="344" t="s">
        <v>746</v>
      </c>
    </row>
    <row r="12" spans="1:1">
      <c r="A12" s="343"/>
    </row>
    <row r="13" spans="1:1">
      <c r="A13" s="343"/>
    </row>
  </sheetData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51"/>
  </sheetPr>
  <dimension ref="A1:H117"/>
  <sheetViews>
    <sheetView topLeftCell="A36" zoomScaleNormal="100" workbookViewId="0">
      <selection activeCell="D45" sqref="D45"/>
    </sheetView>
  </sheetViews>
  <sheetFormatPr defaultColWidth="8.85546875" defaultRowHeight="15" customHeight="1"/>
  <cols>
    <col min="1" max="1" width="4.28515625" style="33" customWidth="1"/>
    <col min="2" max="2" width="17.7109375" style="2" customWidth="1"/>
    <col min="3" max="3" width="45.140625" style="50" customWidth="1"/>
    <col min="4" max="4" width="12.42578125" style="31" customWidth="1"/>
    <col min="5" max="5" width="12.28515625" style="33" customWidth="1"/>
    <col min="6" max="6" width="8.85546875" style="33"/>
    <col min="7" max="7" width="12.5703125" style="33" customWidth="1"/>
    <col min="8" max="16384" width="8.85546875" style="33"/>
  </cols>
  <sheetData>
    <row r="1" spans="1:5" s="1" customFormat="1" ht="15" customHeight="1">
      <c r="B1" s="2"/>
      <c r="C1" s="422" t="s">
        <v>104</v>
      </c>
      <c r="D1" s="423"/>
      <c r="E1" s="432"/>
    </row>
    <row r="2" spans="1:5" s="1" customFormat="1" ht="15" customHeight="1">
      <c r="B2" s="2"/>
      <c r="C2" s="422" t="s">
        <v>220</v>
      </c>
      <c r="D2" s="423"/>
      <c r="E2" s="432"/>
    </row>
    <row r="3" spans="1:5" s="1" customFormat="1" ht="15" customHeight="1">
      <c r="B3" s="2"/>
      <c r="C3" s="422" t="s">
        <v>221</v>
      </c>
      <c r="D3" s="423"/>
      <c r="E3" s="432"/>
    </row>
    <row r="4" spans="1:5" s="1" customFormat="1" ht="15" customHeight="1">
      <c r="B4" s="2"/>
      <c r="C4" s="422" t="s">
        <v>206</v>
      </c>
      <c r="D4" s="423"/>
      <c r="E4" s="432"/>
    </row>
    <row r="5" spans="1:5" s="6" customFormat="1" ht="15" customHeight="1">
      <c r="C5" s="7"/>
      <c r="D5" s="10"/>
    </row>
    <row r="6" spans="1:5" s="6" customFormat="1" ht="73.5" customHeight="1">
      <c r="A6" s="426" t="s">
        <v>56</v>
      </c>
      <c r="B6" s="426"/>
      <c r="C6" s="426"/>
      <c r="D6" s="426"/>
      <c r="E6" s="429"/>
    </row>
    <row r="7" spans="1:5" s="1" customFormat="1" ht="12" customHeight="1">
      <c r="A7" s="33"/>
      <c r="B7" s="14"/>
      <c r="C7" s="38"/>
      <c r="D7" s="39"/>
    </row>
    <row r="8" spans="1:5" s="1" customFormat="1" ht="15" customHeight="1">
      <c r="A8" s="427" t="s">
        <v>10</v>
      </c>
      <c r="B8" s="428"/>
      <c r="C8" s="427" t="s">
        <v>55</v>
      </c>
      <c r="D8" s="433" t="s">
        <v>287</v>
      </c>
      <c r="E8" s="434"/>
    </row>
    <row r="9" spans="1:5" s="1" customFormat="1" ht="24" customHeight="1">
      <c r="A9" s="427"/>
      <c r="B9" s="428"/>
      <c r="C9" s="427"/>
      <c r="D9" s="74" t="s">
        <v>202</v>
      </c>
      <c r="E9" s="74" t="s">
        <v>280</v>
      </c>
    </row>
    <row r="10" spans="1:5" s="57" customFormat="1" ht="12" customHeight="1">
      <c r="A10" s="54" t="s">
        <v>203</v>
      </c>
      <c r="B10" s="53" t="s">
        <v>11</v>
      </c>
      <c r="C10" s="55" t="s">
        <v>89</v>
      </c>
      <c r="D10" s="56">
        <f>D11+D13+D16+D18+D21+D25+D27+D30</f>
        <v>732177.29999999993</v>
      </c>
      <c r="E10" s="56">
        <f>E11+E13+E16+E18+E21+E25+E27+E30</f>
        <v>771733.4</v>
      </c>
    </row>
    <row r="11" spans="1:5" s="61" customFormat="1" ht="12" customHeight="1">
      <c r="A11" s="58" t="s">
        <v>203</v>
      </c>
      <c r="B11" s="3" t="s">
        <v>12</v>
      </c>
      <c r="C11" s="59" t="s">
        <v>13</v>
      </c>
      <c r="D11" s="60">
        <f>D12</f>
        <v>591379.80000000005</v>
      </c>
      <c r="E11" s="60">
        <f>E12</f>
        <v>629819.5</v>
      </c>
    </row>
    <row r="12" spans="1:5" s="61" customFormat="1" ht="12" customHeight="1">
      <c r="A12" s="58" t="s">
        <v>203</v>
      </c>
      <c r="B12" s="3" t="s">
        <v>14</v>
      </c>
      <c r="C12" s="59" t="s">
        <v>15</v>
      </c>
      <c r="D12" s="60">
        <v>591379.80000000005</v>
      </c>
      <c r="E12" s="60">
        <v>629819.5</v>
      </c>
    </row>
    <row r="13" spans="1:5" s="61" customFormat="1" ht="12" customHeight="1">
      <c r="A13" s="58" t="s">
        <v>203</v>
      </c>
      <c r="B13" s="3" t="s">
        <v>16</v>
      </c>
      <c r="C13" s="59" t="s">
        <v>17</v>
      </c>
      <c r="D13" s="62">
        <f>D14+D15</f>
        <v>46396.600000000006</v>
      </c>
      <c r="E13" s="62">
        <f>E14+E15</f>
        <v>49226.799999999996</v>
      </c>
    </row>
    <row r="14" spans="1:5" s="61" customFormat="1" ht="25.5">
      <c r="A14" s="58" t="s">
        <v>203</v>
      </c>
      <c r="B14" s="3" t="s">
        <v>52</v>
      </c>
      <c r="C14" s="59" t="s">
        <v>53</v>
      </c>
      <c r="D14" s="62">
        <v>187.3</v>
      </c>
      <c r="E14" s="62">
        <v>198.7</v>
      </c>
    </row>
    <row r="15" spans="1:5" s="61" customFormat="1" ht="25.5">
      <c r="A15" s="58" t="s">
        <v>203</v>
      </c>
      <c r="B15" s="9" t="s">
        <v>18</v>
      </c>
      <c r="C15" s="64" t="s">
        <v>19</v>
      </c>
      <c r="D15" s="60">
        <v>46209.3</v>
      </c>
      <c r="E15" s="60">
        <v>49028.1</v>
      </c>
    </row>
    <row r="16" spans="1:5" s="61" customFormat="1" ht="12" customHeight="1">
      <c r="A16" s="58" t="s">
        <v>203</v>
      </c>
      <c r="B16" s="3" t="s">
        <v>79</v>
      </c>
      <c r="C16" s="59" t="s">
        <v>80</v>
      </c>
      <c r="D16" s="60">
        <f>D17</f>
        <v>35653.9</v>
      </c>
      <c r="E16" s="60">
        <f>E17</f>
        <v>35653.9</v>
      </c>
    </row>
    <row r="17" spans="1:5" s="61" customFormat="1" ht="12" customHeight="1">
      <c r="A17" s="58" t="s">
        <v>203</v>
      </c>
      <c r="B17" s="3" t="s">
        <v>82</v>
      </c>
      <c r="C17" s="59" t="s">
        <v>81</v>
      </c>
      <c r="D17" s="60">
        <v>35653.9</v>
      </c>
      <c r="E17" s="60">
        <v>35653.9</v>
      </c>
    </row>
    <row r="18" spans="1:5" s="61" customFormat="1" ht="12" customHeight="1">
      <c r="A18" s="58" t="s">
        <v>203</v>
      </c>
      <c r="B18" s="3" t="s">
        <v>20</v>
      </c>
      <c r="C18" s="59" t="s">
        <v>21</v>
      </c>
      <c r="D18" s="60">
        <f>D19+D20</f>
        <v>6354.2</v>
      </c>
      <c r="E18" s="60">
        <f>E19+E20</f>
        <v>6354.2</v>
      </c>
    </row>
    <row r="19" spans="1:5" s="61" customFormat="1" ht="25.5" customHeight="1">
      <c r="A19" s="58" t="s">
        <v>203</v>
      </c>
      <c r="B19" s="3" t="s">
        <v>22</v>
      </c>
      <c r="C19" s="59" t="s">
        <v>23</v>
      </c>
      <c r="D19" s="60">
        <v>6348.2</v>
      </c>
      <c r="E19" s="60">
        <v>6348.2</v>
      </c>
    </row>
    <row r="20" spans="1:5" s="61" customFormat="1" ht="38.25">
      <c r="A20" s="58" t="s">
        <v>203</v>
      </c>
      <c r="B20" s="3" t="s">
        <v>24</v>
      </c>
      <c r="C20" s="59" t="s">
        <v>25</v>
      </c>
      <c r="D20" s="60">
        <v>6</v>
      </c>
      <c r="E20" s="60">
        <v>6</v>
      </c>
    </row>
    <row r="21" spans="1:5" s="61" customFormat="1" ht="38.25">
      <c r="A21" s="58" t="s">
        <v>203</v>
      </c>
      <c r="B21" s="3" t="s">
        <v>33</v>
      </c>
      <c r="C21" s="59" t="s">
        <v>34</v>
      </c>
      <c r="D21" s="62">
        <f>D22+D23+D24</f>
        <v>39188.1</v>
      </c>
      <c r="E21" s="62">
        <f>E22+E23+E24</f>
        <v>37903.5</v>
      </c>
    </row>
    <row r="22" spans="1:5" s="61" customFormat="1" ht="76.5" customHeight="1">
      <c r="A22" s="58" t="s">
        <v>203</v>
      </c>
      <c r="B22" s="3" t="s">
        <v>38</v>
      </c>
      <c r="C22" s="59" t="s">
        <v>266</v>
      </c>
      <c r="D22" s="60">
        <v>37624.5</v>
      </c>
      <c r="E22" s="60">
        <v>36371.300000000003</v>
      </c>
    </row>
    <row r="23" spans="1:5" s="61" customFormat="1" ht="25.5">
      <c r="A23" s="58" t="s">
        <v>203</v>
      </c>
      <c r="B23" s="3" t="s">
        <v>40</v>
      </c>
      <c r="C23" s="59" t="s">
        <v>41</v>
      </c>
      <c r="D23" s="60">
        <v>394.2</v>
      </c>
      <c r="E23" s="60">
        <v>435.5</v>
      </c>
    </row>
    <row r="24" spans="1:5" s="61" customFormat="1" ht="76.5">
      <c r="A24" s="58" t="s">
        <v>203</v>
      </c>
      <c r="B24" s="3" t="s">
        <v>44</v>
      </c>
      <c r="C24" s="59" t="s">
        <v>267</v>
      </c>
      <c r="D24" s="60">
        <v>1169.4000000000001</v>
      </c>
      <c r="E24" s="60">
        <v>1096.7</v>
      </c>
    </row>
    <row r="25" spans="1:5" s="61" customFormat="1" ht="25.5">
      <c r="A25" s="58" t="s">
        <v>203</v>
      </c>
      <c r="B25" s="3" t="s">
        <v>46</v>
      </c>
      <c r="C25" s="59" t="s">
        <v>47</v>
      </c>
      <c r="D25" s="60">
        <f>D26</f>
        <v>2667.2</v>
      </c>
      <c r="E25" s="60">
        <f>E26</f>
        <v>2829.9</v>
      </c>
    </row>
    <row r="26" spans="1:5" s="61" customFormat="1" ht="12" customHeight="1">
      <c r="A26" s="58" t="s">
        <v>203</v>
      </c>
      <c r="B26" s="3" t="s">
        <v>48</v>
      </c>
      <c r="C26" s="59" t="s">
        <v>49</v>
      </c>
      <c r="D26" s="62">
        <v>2667.2</v>
      </c>
      <c r="E26" s="62">
        <v>2829.9</v>
      </c>
    </row>
    <row r="27" spans="1:5" s="61" customFormat="1" ht="25.5">
      <c r="A27" s="58" t="s">
        <v>203</v>
      </c>
      <c r="B27" s="3" t="s">
        <v>50</v>
      </c>
      <c r="C27" s="59" t="s">
        <v>51</v>
      </c>
      <c r="D27" s="62">
        <f>D28+D29</f>
        <v>2825.4</v>
      </c>
      <c r="E27" s="62">
        <f>E28+E29</f>
        <v>1763</v>
      </c>
    </row>
    <row r="28" spans="1:5" s="61" customFormat="1" ht="76.5">
      <c r="A28" s="58" t="s">
        <v>203</v>
      </c>
      <c r="B28" s="3" t="s">
        <v>285</v>
      </c>
      <c r="C28" s="59" t="s">
        <v>4</v>
      </c>
      <c r="D28" s="60">
        <v>1924.8</v>
      </c>
      <c r="E28" s="60">
        <v>862.4</v>
      </c>
    </row>
    <row r="29" spans="1:5" s="61" customFormat="1" ht="51">
      <c r="A29" s="58" t="s">
        <v>203</v>
      </c>
      <c r="B29" s="3" t="s">
        <v>78</v>
      </c>
      <c r="C29" s="59" t="s">
        <v>268</v>
      </c>
      <c r="D29" s="60">
        <v>900.6</v>
      </c>
      <c r="E29" s="60">
        <v>900.6</v>
      </c>
    </row>
    <row r="30" spans="1:5" s="61" customFormat="1" ht="12" customHeight="1">
      <c r="A30" s="58" t="s">
        <v>203</v>
      </c>
      <c r="B30" s="3" t="s">
        <v>59</v>
      </c>
      <c r="C30" s="59" t="s">
        <v>60</v>
      </c>
      <c r="D30" s="62">
        <v>7712.1</v>
      </c>
      <c r="E30" s="62">
        <v>8182.6</v>
      </c>
    </row>
    <row r="31" spans="1:5" s="61" customFormat="1" ht="25.5">
      <c r="A31" s="58" t="s">
        <v>203</v>
      </c>
      <c r="B31" s="3" t="s">
        <v>61</v>
      </c>
      <c r="C31" s="59" t="s">
        <v>62</v>
      </c>
      <c r="D31" s="60">
        <v>585</v>
      </c>
      <c r="E31" s="60">
        <v>620.70000000000005</v>
      </c>
    </row>
    <row r="32" spans="1:5" s="61" customFormat="1" ht="63.75">
      <c r="A32" s="58" t="s">
        <v>203</v>
      </c>
      <c r="B32" s="3" t="s">
        <v>63</v>
      </c>
      <c r="C32" s="59" t="s">
        <v>64</v>
      </c>
      <c r="D32" s="62">
        <v>10.4</v>
      </c>
      <c r="E32" s="62">
        <v>11</v>
      </c>
    </row>
    <row r="33" spans="1:5" s="61" customFormat="1" ht="50.25" customHeight="1">
      <c r="A33" s="58" t="s">
        <v>203</v>
      </c>
      <c r="B33" s="3" t="s">
        <v>65</v>
      </c>
      <c r="C33" s="59" t="s">
        <v>269</v>
      </c>
      <c r="D33" s="62">
        <v>44.2</v>
      </c>
      <c r="E33" s="62">
        <v>46.9</v>
      </c>
    </row>
    <row r="34" spans="1:5" s="61" customFormat="1" ht="25.5">
      <c r="A34" s="58" t="s">
        <v>203</v>
      </c>
      <c r="B34" s="3" t="s">
        <v>28</v>
      </c>
      <c r="C34" s="59" t="s">
        <v>277</v>
      </c>
      <c r="D34" s="62">
        <v>7.2</v>
      </c>
      <c r="E34" s="62">
        <v>7.6</v>
      </c>
    </row>
    <row r="35" spans="1:5" s="61" customFormat="1" ht="76.5" customHeight="1">
      <c r="A35" s="58" t="s">
        <v>203</v>
      </c>
      <c r="B35" s="3" t="s">
        <v>66</v>
      </c>
      <c r="C35" s="65" t="s">
        <v>270</v>
      </c>
      <c r="D35" s="62">
        <v>227.1</v>
      </c>
      <c r="E35" s="62">
        <v>241</v>
      </c>
    </row>
    <row r="36" spans="1:5" s="61" customFormat="1" ht="51">
      <c r="A36" s="58" t="s">
        <v>203</v>
      </c>
      <c r="B36" s="3" t="s">
        <v>67</v>
      </c>
      <c r="C36" s="59" t="s">
        <v>271</v>
      </c>
      <c r="D36" s="62">
        <v>3866</v>
      </c>
      <c r="E36" s="62">
        <v>4101.8</v>
      </c>
    </row>
    <row r="37" spans="1:5" s="61" customFormat="1" ht="25.5">
      <c r="A37" s="58" t="s">
        <v>203</v>
      </c>
      <c r="B37" s="3" t="s">
        <v>68</v>
      </c>
      <c r="C37" s="59" t="s">
        <v>278</v>
      </c>
      <c r="D37" s="62">
        <v>6.9</v>
      </c>
      <c r="E37" s="62">
        <v>7.4</v>
      </c>
    </row>
    <row r="38" spans="1:5" s="61" customFormat="1" ht="51">
      <c r="A38" s="58" t="s">
        <v>203</v>
      </c>
      <c r="B38" s="3" t="s">
        <v>29</v>
      </c>
      <c r="C38" s="59" t="s">
        <v>31</v>
      </c>
      <c r="D38" s="62">
        <v>29.5</v>
      </c>
      <c r="E38" s="62">
        <v>31.3</v>
      </c>
    </row>
    <row r="39" spans="1:5" s="61" customFormat="1" ht="63.75">
      <c r="A39" s="58" t="s">
        <v>203</v>
      </c>
      <c r="B39" s="3" t="s">
        <v>30</v>
      </c>
      <c r="C39" s="59" t="s">
        <v>32</v>
      </c>
      <c r="D39" s="62">
        <v>8.6999999999999993</v>
      </c>
      <c r="E39" s="62">
        <v>9.1999999999999993</v>
      </c>
    </row>
    <row r="40" spans="1:5" s="61" customFormat="1" ht="25.5">
      <c r="A40" s="58" t="s">
        <v>203</v>
      </c>
      <c r="B40" s="3" t="s">
        <v>69</v>
      </c>
      <c r="C40" s="65" t="s">
        <v>70</v>
      </c>
      <c r="D40" s="60">
        <v>2927.1</v>
      </c>
      <c r="E40" s="60">
        <v>3105.7</v>
      </c>
    </row>
    <row r="41" spans="1:5" s="73" customFormat="1" ht="12" customHeight="1">
      <c r="A41" s="54" t="s">
        <v>203</v>
      </c>
      <c r="B41" s="70" t="s">
        <v>71</v>
      </c>
      <c r="C41" s="71" t="s">
        <v>72</v>
      </c>
      <c r="D41" s="72">
        <f>D42+D60</f>
        <v>1149277.9919999999</v>
      </c>
      <c r="E41" s="72">
        <f>E42+E60</f>
        <v>1207396.5</v>
      </c>
    </row>
    <row r="42" spans="1:5" s="66" customFormat="1" ht="38.25">
      <c r="A42" s="58" t="s">
        <v>203</v>
      </c>
      <c r="B42" s="3" t="s">
        <v>73</v>
      </c>
      <c r="C42" s="63" t="s">
        <v>152</v>
      </c>
      <c r="D42" s="62">
        <f>D43+D44+D45+D46</f>
        <v>1149277.9919999999</v>
      </c>
      <c r="E42" s="62">
        <f>E43+E44+E45+E46</f>
        <v>1207396.5</v>
      </c>
    </row>
    <row r="43" spans="1:5" s="66" customFormat="1" ht="25.5">
      <c r="A43" s="58" t="s">
        <v>203</v>
      </c>
      <c r="B43" s="3" t="s">
        <v>74</v>
      </c>
      <c r="C43" s="63" t="s">
        <v>75</v>
      </c>
      <c r="D43" s="60">
        <v>251525</v>
      </c>
      <c r="E43" s="60">
        <v>265216.09999999998</v>
      </c>
    </row>
    <row r="44" spans="1:5" s="66" customFormat="1" ht="25.5" customHeight="1">
      <c r="A44" s="58" t="s">
        <v>203</v>
      </c>
      <c r="B44" s="3" t="s">
        <v>87</v>
      </c>
      <c r="C44" s="63" t="s">
        <v>88</v>
      </c>
      <c r="D44" s="62">
        <v>122060.3</v>
      </c>
      <c r="E44" s="62">
        <v>129792.8</v>
      </c>
    </row>
    <row r="45" spans="1:5" s="66" customFormat="1" ht="25.5">
      <c r="A45" s="58" t="s">
        <v>203</v>
      </c>
      <c r="B45" s="3" t="s">
        <v>83</v>
      </c>
      <c r="C45" s="63" t="s">
        <v>84</v>
      </c>
      <c r="D45" s="62">
        <v>772632.9</v>
      </c>
      <c r="E45" s="62">
        <v>810501.4</v>
      </c>
    </row>
    <row r="46" spans="1:5" s="66" customFormat="1" ht="12" customHeight="1">
      <c r="A46" s="58" t="s">
        <v>203</v>
      </c>
      <c r="B46" s="3" t="s">
        <v>85</v>
      </c>
      <c r="C46" s="59" t="s">
        <v>86</v>
      </c>
      <c r="D46" s="62">
        <v>3059.7919999999999</v>
      </c>
      <c r="E46" s="62">
        <v>1886.2</v>
      </c>
    </row>
    <row r="47" spans="1:5" s="66" customFormat="1" ht="40.5" hidden="1" customHeight="1">
      <c r="A47" s="58" t="s">
        <v>203</v>
      </c>
      <c r="B47" s="3" t="s">
        <v>173</v>
      </c>
      <c r="C47" s="68" t="s">
        <v>5</v>
      </c>
      <c r="D47" s="62"/>
      <c r="E47" s="62"/>
    </row>
    <row r="48" spans="1:5" s="66" customFormat="1" ht="93.75" hidden="1" customHeight="1">
      <c r="A48" s="58" t="s">
        <v>203</v>
      </c>
      <c r="B48" s="3" t="s">
        <v>133</v>
      </c>
      <c r="C48" s="68" t="s">
        <v>134</v>
      </c>
      <c r="D48" s="62"/>
      <c r="E48" s="62"/>
    </row>
    <row r="49" spans="1:8" s="66" customFormat="1" ht="52.5" hidden="1" customHeight="1">
      <c r="A49" s="58" t="s">
        <v>203</v>
      </c>
      <c r="B49" s="3" t="s">
        <v>174</v>
      </c>
      <c r="C49" s="68" t="s">
        <v>175</v>
      </c>
      <c r="D49" s="62">
        <f>D50</f>
        <v>694.39199999999994</v>
      </c>
      <c r="E49" s="62">
        <f>E50</f>
        <v>0</v>
      </c>
      <c r="F49" s="430"/>
      <c r="G49" s="430"/>
      <c r="H49" s="430"/>
    </row>
    <row r="50" spans="1:8" s="66" customFormat="1" ht="66" hidden="1" customHeight="1">
      <c r="A50" s="58" t="s">
        <v>203</v>
      </c>
      <c r="B50" s="3" t="s">
        <v>143</v>
      </c>
      <c r="C50" s="68" t="s">
        <v>176</v>
      </c>
      <c r="D50" s="62">
        <f>654.3+40.092</f>
        <v>694.39199999999994</v>
      </c>
      <c r="E50" s="62">
        <v>0</v>
      </c>
    </row>
    <row r="51" spans="1:8" s="66" customFormat="1" ht="54" hidden="1" customHeight="1">
      <c r="A51" s="58" t="s">
        <v>203</v>
      </c>
      <c r="B51" s="3" t="s">
        <v>6</v>
      </c>
      <c r="C51" s="68" t="s">
        <v>7</v>
      </c>
      <c r="D51" s="62">
        <f>D52</f>
        <v>257.39999999999998</v>
      </c>
      <c r="E51" s="62">
        <f>E52</f>
        <v>257.39999999999998</v>
      </c>
    </row>
    <row r="52" spans="1:8" s="66" customFormat="1" ht="40.5" hidden="1" customHeight="1">
      <c r="A52" s="58" t="s">
        <v>203</v>
      </c>
      <c r="B52" s="3" t="s">
        <v>144</v>
      </c>
      <c r="C52" s="68" t="s">
        <v>145</v>
      </c>
      <c r="D52" s="62">
        <v>257.39999999999998</v>
      </c>
      <c r="E52" s="62">
        <v>257.39999999999998</v>
      </c>
    </row>
    <row r="53" spans="1:8" s="66" customFormat="1" ht="27" hidden="1" customHeight="1">
      <c r="A53" s="58" t="s">
        <v>203</v>
      </c>
      <c r="B53" s="3" t="s">
        <v>273</v>
      </c>
      <c r="C53" s="68" t="s">
        <v>274</v>
      </c>
      <c r="D53" s="62">
        <f>D54+D56</f>
        <v>0</v>
      </c>
      <c r="E53" s="62"/>
      <c r="F53" s="69"/>
    </row>
    <row r="54" spans="1:8" s="66" customFormat="1" ht="40.5" hidden="1" customHeight="1">
      <c r="A54" s="58" t="s">
        <v>203</v>
      </c>
      <c r="B54" s="3" t="s">
        <v>212</v>
      </c>
      <c r="C54" s="68" t="s">
        <v>213</v>
      </c>
      <c r="D54" s="62">
        <f>D55</f>
        <v>0</v>
      </c>
      <c r="E54" s="62"/>
    </row>
    <row r="55" spans="1:8" s="66" customFormat="1" ht="40.5" hidden="1" customHeight="1">
      <c r="A55" s="58" t="s">
        <v>203</v>
      </c>
      <c r="B55" s="3" t="s">
        <v>214</v>
      </c>
      <c r="C55" s="68" t="s">
        <v>215</v>
      </c>
      <c r="D55" s="62"/>
      <c r="E55" s="62"/>
    </row>
    <row r="56" spans="1:8" s="66" customFormat="1" ht="65.25" hidden="1" customHeight="1">
      <c r="A56" s="58"/>
      <c r="B56" s="3" t="s">
        <v>275</v>
      </c>
      <c r="C56" s="68" t="s">
        <v>279</v>
      </c>
      <c r="D56" s="62">
        <f>D57</f>
        <v>0</v>
      </c>
      <c r="E56" s="62"/>
    </row>
    <row r="57" spans="1:8" s="66" customFormat="1" ht="65.25" hidden="1" customHeight="1">
      <c r="A57" s="58" t="s">
        <v>203</v>
      </c>
      <c r="B57" s="3" t="s">
        <v>169</v>
      </c>
      <c r="C57" s="68" t="s">
        <v>215</v>
      </c>
      <c r="D57" s="62"/>
      <c r="E57" s="62"/>
    </row>
    <row r="58" spans="1:8" s="66" customFormat="1" ht="15" hidden="1" customHeight="1">
      <c r="A58" s="58" t="s">
        <v>203</v>
      </c>
      <c r="B58" s="3" t="s">
        <v>8</v>
      </c>
      <c r="C58" s="59" t="s">
        <v>9</v>
      </c>
      <c r="D58" s="62">
        <f>D59</f>
        <v>2108</v>
      </c>
      <c r="E58" s="62">
        <f>E59</f>
        <v>1628.8</v>
      </c>
      <c r="F58" s="431"/>
      <c r="G58" s="431"/>
      <c r="H58" s="431"/>
    </row>
    <row r="59" spans="1:8" s="66" customFormat="1" ht="26.25" hidden="1" customHeight="1">
      <c r="A59" s="58" t="s">
        <v>203</v>
      </c>
      <c r="B59" s="3" t="s">
        <v>135</v>
      </c>
      <c r="C59" s="59" t="s">
        <v>136</v>
      </c>
      <c r="D59" s="62">
        <v>2108</v>
      </c>
      <c r="E59" s="62">
        <v>1628.8</v>
      </c>
    </row>
    <row r="60" spans="1:8" s="66" customFormat="1" ht="12.75" hidden="1" customHeight="1">
      <c r="A60" s="58" t="s">
        <v>203</v>
      </c>
      <c r="B60" s="3" t="s">
        <v>196</v>
      </c>
      <c r="C60" s="59" t="s">
        <v>197</v>
      </c>
      <c r="D60" s="62">
        <f>D61</f>
        <v>0</v>
      </c>
      <c r="E60" s="62"/>
      <c r="F60" s="67"/>
    </row>
    <row r="61" spans="1:8" s="66" customFormat="1" ht="25.5" hidden="1">
      <c r="A61" s="58" t="s">
        <v>203</v>
      </c>
      <c r="B61" s="3" t="s">
        <v>198</v>
      </c>
      <c r="C61" s="59" t="s">
        <v>199</v>
      </c>
      <c r="D61" s="62"/>
      <c r="E61" s="62"/>
      <c r="F61" s="67"/>
    </row>
    <row r="62" spans="1:8" s="66" customFormat="1" ht="53.25" hidden="1" customHeight="1">
      <c r="A62" s="58" t="s">
        <v>203</v>
      </c>
      <c r="B62" s="3" t="s">
        <v>187</v>
      </c>
      <c r="C62" s="59" t="s">
        <v>193</v>
      </c>
      <c r="D62" s="62"/>
      <c r="E62" s="62"/>
    </row>
    <row r="63" spans="1:8" s="66" customFormat="1" ht="40.5" hidden="1" customHeight="1">
      <c r="A63" s="58" t="s">
        <v>203</v>
      </c>
      <c r="B63" s="3" t="s">
        <v>188</v>
      </c>
      <c r="C63" s="59" t="s">
        <v>192</v>
      </c>
      <c r="D63" s="62"/>
      <c r="E63" s="62"/>
    </row>
    <row r="64" spans="1:8" s="66" customFormat="1" ht="40.5" hidden="1" customHeight="1">
      <c r="A64" s="58" t="s">
        <v>203</v>
      </c>
      <c r="B64" s="3" t="s">
        <v>189</v>
      </c>
      <c r="C64" s="59" t="s">
        <v>185</v>
      </c>
      <c r="D64" s="62"/>
      <c r="E64" s="62"/>
    </row>
    <row r="65" spans="1:7" s="66" customFormat="1" ht="51" hidden="1">
      <c r="A65" s="58" t="s">
        <v>203</v>
      </c>
      <c r="B65" s="3" t="s">
        <v>190</v>
      </c>
      <c r="C65" s="59" t="s">
        <v>194</v>
      </c>
      <c r="D65" s="62"/>
      <c r="E65" s="62"/>
    </row>
    <row r="66" spans="1:7" s="66" customFormat="1" ht="40.5" hidden="1" customHeight="1">
      <c r="A66" s="58" t="s">
        <v>203</v>
      </c>
      <c r="B66" s="3" t="s">
        <v>191</v>
      </c>
      <c r="C66" s="59" t="s">
        <v>186</v>
      </c>
      <c r="D66" s="62"/>
      <c r="E66" s="62"/>
    </row>
    <row r="67" spans="1:7" s="73" customFormat="1" ht="12.75">
      <c r="A67" s="54"/>
      <c r="B67" s="70"/>
      <c r="C67" s="71" t="s">
        <v>77</v>
      </c>
      <c r="D67" s="72">
        <f>D10+D41</f>
        <v>1881455.2919999999</v>
      </c>
      <c r="E67" s="72">
        <f>E10+E41</f>
        <v>1979129.9</v>
      </c>
      <c r="F67" s="425"/>
      <c r="G67" s="425"/>
    </row>
    <row r="68" spans="1:7" s="34" customFormat="1" ht="12.75">
      <c r="B68" s="4"/>
      <c r="C68" s="47"/>
      <c r="D68" s="32"/>
    </row>
    <row r="69" spans="1:7" s="34" customFormat="1" ht="15" customHeight="1">
      <c r="B69" s="4"/>
      <c r="C69" s="48"/>
      <c r="D69" s="32"/>
    </row>
    <row r="70" spans="1:7" s="34" customFormat="1" ht="15" customHeight="1">
      <c r="B70" s="4"/>
      <c r="C70" s="48"/>
      <c r="D70" s="32"/>
    </row>
    <row r="71" spans="1:7" s="34" customFormat="1" ht="15" customHeight="1">
      <c r="B71" s="4"/>
      <c r="C71" s="48"/>
      <c r="D71" s="32"/>
      <c r="G71" s="12"/>
    </row>
    <row r="72" spans="1:7" s="34" customFormat="1" ht="15" customHeight="1">
      <c r="B72" s="4"/>
      <c r="C72" s="48"/>
      <c r="D72" s="32"/>
    </row>
    <row r="73" spans="1:7" s="34" customFormat="1" ht="15" customHeight="1">
      <c r="B73" s="4"/>
      <c r="C73" s="48"/>
      <c r="D73" s="32"/>
    </row>
    <row r="74" spans="1:7" s="34" customFormat="1" ht="15" customHeight="1">
      <c r="B74" s="4"/>
      <c r="C74" s="48"/>
      <c r="D74" s="32"/>
    </row>
    <row r="75" spans="1:7" s="34" customFormat="1" ht="15" customHeight="1">
      <c r="B75" s="4"/>
      <c r="C75" s="48"/>
      <c r="D75" s="32"/>
    </row>
    <row r="76" spans="1:7" s="34" customFormat="1" ht="15" customHeight="1">
      <c r="B76" s="4"/>
      <c r="C76" s="48"/>
      <c r="D76" s="32"/>
    </row>
    <row r="77" spans="1:7" s="34" customFormat="1" ht="15" customHeight="1">
      <c r="B77" s="4"/>
      <c r="C77" s="48"/>
      <c r="D77" s="32"/>
    </row>
    <row r="78" spans="1:7" s="34" customFormat="1" ht="15" customHeight="1">
      <c r="B78" s="4"/>
      <c r="C78" s="48"/>
      <c r="D78" s="32"/>
    </row>
    <row r="79" spans="1:7" s="34" customFormat="1" ht="15" customHeight="1">
      <c r="B79" s="4"/>
      <c r="C79" s="48"/>
      <c r="D79" s="32"/>
    </row>
    <row r="80" spans="1:7" s="34" customFormat="1" ht="15" customHeight="1">
      <c r="B80" s="4"/>
      <c r="C80" s="48"/>
      <c r="D80" s="32"/>
    </row>
    <row r="81" spans="2:4" s="34" customFormat="1" ht="15" customHeight="1">
      <c r="B81" s="4"/>
      <c r="C81" s="48"/>
      <c r="D81" s="32"/>
    </row>
    <row r="82" spans="2:4" s="34" customFormat="1" ht="15" customHeight="1">
      <c r="B82" s="4"/>
      <c r="C82" s="48"/>
      <c r="D82" s="32"/>
    </row>
    <row r="83" spans="2:4" s="34" customFormat="1" ht="15" customHeight="1">
      <c r="B83" s="4"/>
      <c r="C83" s="48"/>
      <c r="D83" s="32"/>
    </row>
    <row r="84" spans="2:4" s="34" customFormat="1" ht="15" customHeight="1">
      <c r="B84" s="4"/>
      <c r="C84" s="48"/>
      <c r="D84" s="32"/>
    </row>
    <row r="85" spans="2:4" s="34" customFormat="1" ht="15" customHeight="1">
      <c r="B85" s="4"/>
      <c r="C85" s="48"/>
      <c r="D85" s="32"/>
    </row>
    <row r="86" spans="2:4" s="34" customFormat="1" ht="15" customHeight="1">
      <c r="B86" s="4"/>
      <c r="C86" s="48"/>
      <c r="D86" s="32"/>
    </row>
    <row r="87" spans="2:4" s="34" customFormat="1" ht="15" customHeight="1">
      <c r="B87" s="4"/>
      <c r="C87" s="48"/>
      <c r="D87" s="32"/>
    </row>
    <row r="88" spans="2:4" s="34" customFormat="1" ht="15" customHeight="1">
      <c r="B88" s="4"/>
      <c r="C88" s="48"/>
      <c r="D88" s="32"/>
    </row>
    <row r="89" spans="2:4" s="34" customFormat="1" ht="15" customHeight="1">
      <c r="B89" s="4"/>
      <c r="C89" s="48"/>
      <c r="D89" s="32"/>
    </row>
    <row r="90" spans="2:4" s="34" customFormat="1" ht="15" customHeight="1">
      <c r="B90" s="4"/>
      <c r="C90" s="48"/>
      <c r="D90" s="32"/>
    </row>
    <row r="91" spans="2:4" s="34" customFormat="1" ht="15" customHeight="1">
      <c r="B91" s="4"/>
      <c r="C91" s="48"/>
      <c r="D91" s="32"/>
    </row>
    <row r="92" spans="2:4" s="34" customFormat="1" ht="15" customHeight="1">
      <c r="B92" s="4"/>
      <c r="C92" s="48"/>
      <c r="D92" s="32"/>
    </row>
    <row r="93" spans="2:4" s="34" customFormat="1" ht="15" customHeight="1">
      <c r="B93" s="4"/>
      <c r="C93" s="48"/>
      <c r="D93" s="32"/>
    </row>
    <row r="94" spans="2:4" s="34" customFormat="1" ht="15" customHeight="1">
      <c r="B94" s="4"/>
      <c r="C94" s="48"/>
      <c r="D94" s="32"/>
    </row>
    <row r="95" spans="2:4" s="34" customFormat="1" ht="15" customHeight="1">
      <c r="B95" s="4"/>
      <c r="C95" s="48"/>
      <c r="D95" s="32"/>
    </row>
    <row r="96" spans="2:4" s="34" customFormat="1" ht="15" customHeight="1">
      <c r="B96" s="4"/>
      <c r="C96" s="48"/>
      <c r="D96" s="32"/>
    </row>
    <row r="97" spans="2:4" s="34" customFormat="1" ht="15" customHeight="1">
      <c r="B97" s="4"/>
      <c r="C97" s="48"/>
      <c r="D97" s="32"/>
    </row>
    <row r="98" spans="2:4" s="34" customFormat="1" ht="15" customHeight="1">
      <c r="B98" s="4"/>
      <c r="C98" s="48"/>
      <c r="D98" s="32"/>
    </row>
    <row r="99" spans="2:4" s="34" customFormat="1" ht="15" customHeight="1">
      <c r="B99" s="4"/>
      <c r="C99" s="48"/>
      <c r="D99" s="32"/>
    </row>
    <row r="100" spans="2:4" s="34" customFormat="1" ht="15" customHeight="1">
      <c r="B100" s="4"/>
      <c r="C100" s="48"/>
      <c r="D100" s="32"/>
    </row>
    <row r="101" spans="2:4" s="34" customFormat="1" ht="15" customHeight="1">
      <c r="B101" s="4"/>
      <c r="C101" s="48"/>
      <c r="D101" s="32"/>
    </row>
    <row r="102" spans="2:4" s="34" customFormat="1" ht="15" customHeight="1">
      <c r="B102" s="4"/>
      <c r="C102" s="48"/>
      <c r="D102" s="32"/>
    </row>
    <row r="103" spans="2:4" s="34" customFormat="1" ht="15" customHeight="1">
      <c r="B103" s="4"/>
      <c r="C103" s="48"/>
      <c r="D103" s="32"/>
    </row>
    <row r="104" spans="2:4" s="34" customFormat="1" ht="15" customHeight="1">
      <c r="B104" s="4"/>
      <c r="C104" s="48"/>
      <c r="D104" s="32"/>
    </row>
    <row r="105" spans="2:4" s="34" customFormat="1" ht="15" customHeight="1">
      <c r="B105" s="4"/>
      <c r="C105" s="48"/>
      <c r="D105" s="32"/>
    </row>
    <row r="106" spans="2:4" s="34" customFormat="1" ht="15" customHeight="1">
      <c r="B106" s="4"/>
      <c r="C106" s="49"/>
      <c r="D106" s="32"/>
    </row>
    <row r="107" spans="2:4" s="34" customFormat="1" ht="15" customHeight="1">
      <c r="B107" s="4"/>
      <c r="C107" s="48"/>
      <c r="D107" s="32"/>
    </row>
    <row r="108" spans="2:4" s="34" customFormat="1" ht="15" customHeight="1">
      <c r="B108" s="5"/>
      <c r="C108" s="48"/>
      <c r="D108" s="32"/>
    </row>
    <row r="109" spans="2:4" s="34" customFormat="1" ht="15" customHeight="1">
      <c r="B109" s="5"/>
      <c r="C109" s="48"/>
      <c r="D109" s="32"/>
    </row>
    <row r="110" spans="2:4" s="34" customFormat="1" ht="15" customHeight="1">
      <c r="B110" s="5"/>
      <c r="C110" s="37"/>
      <c r="D110" s="32"/>
    </row>
    <row r="111" spans="2:4" s="34" customFormat="1" ht="15" customHeight="1">
      <c r="B111" s="5"/>
      <c r="C111" s="37"/>
      <c r="D111" s="32"/>
    </row>
    <row r="112" spans="2:4" s="34" customFormat="1" ht="15" customHeight="1">
      <c r="B112" s="5"/>
      <c r="C112" s="37"/>
      <c r="D112" s="32"/>
    </row>
    <row r="113" spans="1:4" s="34" customFormat="1" ht="15" customHeight="1">
      <c r="B113" s="5"/>
      <c r="C113" s="37"/>
      <c r="D113" s="32"/>
    </row>
    <row r="114" spans="1:4" s="34" customFormat="1" ht="15" customHeight="1">
      <c r="B114" s="5"/>
      <c r="C114" s="37"/>
      <c r="D114" s="32"/>
    </row>
    <row r="115" spans="1:4" s="34" customFormat="1" ht="15" customHeight="1">
      <c r="B115" s="5"/>
      <c r="C115" s="37"/>
      <c r="D115" s="32"/>
    </row>
    <row r="116" spans="1:4" s="34" customFormat="1" ht="15" customHeight="1">
      <c r="A116" s="33"/>
      <c r="B116" s="2"/>
      <c r="C116" s="37"/>
      <c r="D116" s="32"/>
    </row>
    <row r="117" spans="1:4" s="34" customFormat="1" ht="15" customHeight="1">
      <c r="A117" s="33"/>
      <c r="B117" s="2"/>
      <c r="C117" s="37"/>
      <c r="D117" s="32"/>
    </row>
  </sheetData>
  <mergeCells count="11">
    <mergeCell ref="F67:G67"/>
    <mergeCell ref="C3:E3"/>
    <mergeCell ref="C4:E4"/>
    <mergeCell ref="C1:E1"/>
    <mergeCell ref="C2:E2"/>
    <mergeCell ref="D8:E8"/>
    <mergeCell ref="A8:B9"/>
    <mergeCell ref="C8:C9"/>
    <mergeCell ref="A6:E6"/>
    <mergeCell ref="F49:H49"/>
    <mergeCell ref="F58:H58"/>
  </mergeCells>
  <phoneticPr fontId="15" type="noConversion"/>
  <pageMargins left="0.98425196850393704" right="0.39370078740157483" top="0.59055118110236227" bottom="0.59055118110236227" header="0.35433070866141736" footer="0.9055118110236221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B32" sqref="B32"/>
    </sheetView>
  </sheetViews>
  <sheetFormatPr defaultRowHeight="12.75"/>
  <cols>
    <col min="1" max="1" width="5.42578125" customWidth="1"/>
    <col min="2" max="2" width="73.5703125" customWidth="1"/>
    <col min="3" max="3" width="14.28515625" customWidth="1"/>
  </cols>
  <sheetData>
    <row r="1" spans="1:3" ht="15.75">
      <c r="A1" s="77"/>
      <c r="B1" s="435" t="s">
        <v>343</v>
      </c>
      <c r="C1" s="435"/>
    </row>
    <row r="2" spans="1:3" ht="15.75">
      <c r="A2" s="77"/>
      <c r="B2" s="435" t="s">
        <v>220</v>
      </c>
      <c r="C2" s="435"/>
    </row>
    <row r="3" spans="1:3" ht="15.75">
      <c r="A3" s="77"/>
      <c r="B3" s="435" t="s">
        <v>221</v>
      </c>
      <c r="C3" s="435"/>
    </row>
    <row r="4" spans="1:3" ht="15.75">
      <c r="A4" s="77"/>
      <c r="B4" s="435" t="s">
        <v>344</v>
      </c>
      <c r="C4" s="435"/>
    </row>
    <row r="5" spans="1:3">
      <c r="A5" s="77"/>
      <c r="B5" s="76"/>
      <c r="C5" s="75"/>
    </row>
    <row r="6" spans="1:3" ht="94.5" customHeight="1">
      <c r="A6" s="436" t="s">
        <v>345</v>
      </c>
      <c r="B6" s="436"/>
      <c r="C6" s="436"/>
    </row>
    <row r="7" spans="1:3" ht="13.5" thickBot="1">
      <c r="A7" s="77"/>
      <c r="B7" s="76"/>
      <c r="C7" s="75"/>
    </row>
    <row r="8" spans="1:3" ht="29.25" thickBot="1">
      <c r="A8" s="80" t="s">
        <v>342</v>
      </c>
      <c r="B8" s="79" t="s">
        <v>341</v>
      </c>
      <c r="C8" s="78" t="s">
        <v>340</v>
      </c>
    </row>
    <row r="9" spans="1:3" s="85" customFormat="1" ht="59.25" customHeight="1">
      <c r="A9" s="82" t="s">
        <v>339</v>
      </c>
      <c r="B9" s="83" t="s">
        <v>338</v>
      </c>
      <c r="C9" s="84">
        <v>10070.200000000001</v>
      </c>
    </row>
    <row r="10" spans="1:3" s="85" customFormat="1" ht="45">
      <c r="A10" s="82" t="s">
        <v>337</v>
      </c>
      <c r="B10" s="83" t="s">
        <v>336</v>
      </c>
      <c r="C10" s="84">
        <v>2320.4</v>
      </c>
    </row>
    <row r="11" spans="1:3" s="85" customFormat="1" ht="15">
      <c r="A11" s="82" t="s">
        <v>335</v>
      </c>
      <c r="B11" s="83" t="s">
        <v>334</v>
      </c>
      <c r="C11" s="84">
        <v>20.8</v>
      </c>
    </row>
    <row r="12" spans="1:3" s="85" customFormat="1" ht="29.25" customHeight="1">
      <c r="A12" s="82" t="s">
        <v>333</v>
      </c>
      <c r="B12" s="83" t="s">
        <v>332</v>
      </c>
      <c r="C12" s="84">
        <v>235.2</v>
      </c>
    </row>
    <row r="13" spans="1:3" s="85" customFormat="1" ht="30">
      <c r="A13" s="82" t="s">
        <v>331</v>
      </c>
      <c r="B13" s="83" t="s">
        <v>330</v>
      </c>
      <c r="C13" s="84">
        <v>2191.8000000000002</v>
      </c>
    </row>
    <row r="14" spans="1:3" s="85" customFormat="1" ht="30">
      <c r="A14" s="82" t="s">
        <v>329</v>
      </c>
      <c r="B14" s="83" t="s">
        <v>328</v>
      </c>
      <c r="C14" s="84">
        <v>498.3</v>
      </c>
    </row>
    <row r="15" spans="1:3" s="85" customFormat="1" ht="30">
      <c r="A15" s="82" t="s">
        <v>327</v>
      </c>
      <c r="B15" s="83" t="s">
        <v>326</v>
      </c>
      <c r="C15" s="84">
        <v>3974.6</v>
      </c>
    </row>
    <row r="16" spans="1:3" s="85" customFormat="1" ht="30">
      <c r="A16" s="82" t="s">
        <v>325</v>
      </c>
      <c r="B16" s="83" t="s">
        <v>324</v>
      </c>
      <c r="C16" s="84">
        <v>8781.7999999999993</v>
      </c>
    </row>
    <row r="17" spans="1:3" s="85" customFormat="1" ht="15">
      <c r="A17" s="82" t="s">
        <v>323</v>
      </c>
      <c r="B17" s="83" t="s">
        <v>322</v>
      </c>
      <c r="C17" s="84">
        <v>24529.599999999999</v>
      </c>
    </row>
    <row r="18" spans="1:3" s="85" customFormat="1" ht="30">
      <c r="A18" s="82" t="s">
        <v>321</v>
      </c>
      <c r="B18" s="83" t="s">
        <v>320</v>
      </c>
      <c r="C18" s="84">
        <v>2603.6999999999998</v>
      </c>
    </row>
    <row r="19" spans="1:3" s="85" customFormat="1" ht="60">
      <c r="A19" s="82" t="s">
        <v>319</v>
      </c>
      <c r="B19" s="83" t="s">
        <v>318</v>
      </c>
      <c r="C19" s="84">
        <v>391987</v>
      </c>
    </row>
    <row r="20" spans="1:3" s="85" customFormat="1" ht="103.5" customHeight="1">
      <c r="A20" s="82" t="s">
        <v>317</v>
      </c>
      <c r="B20" s="83" t="s">
        <v>316</v>
      </c>
      <c r="C20" s="84">
        <v>51825.2</v>
      </c>
    </row>
    <row r="21" spans="1:3" s="85" customFormat="1" ht="45">
      <c r="A21" s="82" t="s">
        <v>315</v>
      </c>
      <c r="B21" s="83" t="s">
        <v>314</v>
      </c>
      <c r="C21" s="84">
        <v>2088.1999999999998</v>
      </c>
    </row>
    <row r="22" spans="1:3" s="85" customFormat="1" ht="60">
      <c r="A22" s="82" t="s">
        <v>313</v>
      </c>
      <c r="B22" s="83" t="s">
        <v>312</v>
      </c>
      <c r="C22" s="84">
        <v>18.8</v>
      </c>
    </row>
    <row r="23" spans="1:3" s="85" customFormat="1" ht="45">
      <c r="A23" s="82" t="s">
        <v>311</v>
      </c>
      <c r="B23" s="83" t="s">
        <v>310</v>
      </c>
      <c r="C23" s="84">
        <v>1.9</v>
      </c>
    </row>
    <row r="24" spans="1:3" s="85" customFormat="1" ht="46.5" customHeight="1">
      <c r="A24" s="82" t="s">
        <v>309</v>
      </c>
      <c r="B24" s="83" t="s">
        <v>308</v>
      </c>
      <c r="C24" s="84">
        <v>25153.7</v>
      </c>
    </row>
    <row r="25" spans="1:3" s="85" customFormat="1" ht="15">
      <c r="A25" s="82" t="s">
        <v>307</v>
      </c>
      <c r="B25" s="83" t="s">
        <v>306</v>
      </c>
      <c r="C25" s="84">
        <v>5368.1</v>
      </c>
    </row>
    <row r="26" spans="1:3" s="85" customFormat="1" ht="15">
      <c r="A26" s="82" t="s">
        <v>305</v>
      </c>
      <c r="B26" s="83" t="s">
        <v>304</v>
      </c>
      <c r="C26" s="84">
        <v>14829.1</v>
      </c>
    </row>
    <row r="27" spans="1:3" s="85" customFormat="1" ht="30">
      <c r="A27" s="82" t="s">
        <v>303</v>
      </c>
      <c r="B27" s="83" t="s">
        <v>302</v>
      </c>
      <c r="C27" s="84">
        <v>3142.7</v>
      </c>
    </row>
    <row r="28" spans="1:3" s="85" customFormat="1" ht="60">
      <c r="A28" s="82" t="s">
        <v>301</v>
      </c>
      <c r="B28" s="83" t="s">
        <v>300</v>
      </c>
      <c r="C28" s="84">
        <v>2221.1999999999998</v>
      </c>
    </row>
    <row r="29" spans="1:3" s="85" customFormat="1" ht="30">
      <c r="A29" s="82" t="s">
        <v>299</v>
      </c>
      <c r="B29" s="83" t="s">
        <v>298</v>
      </c>
      <c r="C29" s="84">
        <v>4442.3999999999996</v>
      </c>
    </row>
    <row r="30" spans="1:3" s="85" customFormat="1" ht="47.25" customHeight="1">
      <c r="A30" s="82" t="s">
        <v>297</v>
      </c>
      <c r="B30" s="83" t="s">
        <v>296</v>
      </c>
      <c r="C30" s="84">
        <v>194.9</v>
      </c>
    </row>
    <row r="31" spans="1:3" s="85" customFormat="1" ht="44.25" customHeight="1">
      <c r="A31" s="82" t="s">
        <v>295</v>
      </c>
      <c r="B31" s="83" t="s">
        <v>1116</v>
      </c>
      <c r="C31" s="84">
        <v>111174.2</v>
      </c>
    </row>
    <row r="32" spans="1:3" s="85" customFormat="1" ht="45">
      <c r="A32" s="82" t="s">
        <v>294</v>
      </c>
      <c r="B32" s="83" t="s">
        <v>293</v>
      </c>
      <c r="C32" s="84">
        <v>25745.5</v>
      </c>
    </row>
    <row r="33" spans="1:3" s="85" customFormat="1" ht="45">
      <c r="A33" s="82" t="s">
        <v>292</v>
      </c>
      <c r="B33" s="83" t="s">
        <v>291</v>
      </c>
      <c r="C33" s="84">
        <v>953.5</v>
      </c>
    </row>
    <row r="34" spans="1:3" s="85" customFormat="1" ht="45.75" thickBot="1">
      <c r="A34" s="82" t="s">
        <v>290</v>
      </c>
      <c r="B34" s="83" t="s">
        <v>289</v>
      </c>
      <c r="C34" s="84">
        <v>9441</v>
      </c>
    </row>
    <row r="35" spans="1:3" s="85" customFormat="1" ht="15" thickBot="1">
      <c r="A35" s="86"/>
      <c r="B35" s="87" t="s">
        <v>288</v>
      </c>
      <c r="C35" s="88">
        <f>SUM(C9:C34)</f>
        <v>703813.79999999993</v>
      </c>
    </row>
  </sheetData>
  <mergeCells count="5">
    <mergeCell ref="B1:C1"/>
    <mergeCell ref="B2:C2"/>
    <mergeCell ref="B3:C3"/>
    <mergeCell ref="B4:C4"/>
    <mergeCell ref="A6:C6"/>
  </mergeCells>
  <pageMargins left="0.98425196850393704" right="0.39370078740157483" top="0.59055118110236227" bottom="0.59055118110236227" header="0.31496062992125984" footer="0.31496062992125984"/>
  <pageSetup paperSize="9" scale="95" fitToHeight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5"/>
  <sheetViews>
    <sheetView topLeftCell="A28" zoomScaleNormal="100" workbookViewId="0">
      <selection activeCell="B32" sqref="B32"/>
    </sheetView>
  </sheetViews>
  <sheetFormatPr defaultRowHeight="12.75"/>
  <cols>
    <col min="1" max="1" width="4.7109375" customWidth="1"/>
    <col min="2" max="2" width="58.5703125" customWidth="1"/>
    <col min="3" max="4" width="13" customWidth="1"/>
  </cols>
  <sheetData>
    <row r="1" spans="1:4" ht="15.75">
      <c r="A1" s="77"/>
      <c r="B1" s="435" t="s">
        <v>1115</v>
      </c>
      <c r="C1" s="435"/>
      <c r="D1" s="435"/>
    </row>
    <row r="2" spans="1:4" ht="15.75">
      <c r="A2" s="77"/>
      <c r="B2" s="435" t="s">
        <v>220</v>
      </c>
      <c r="C2" s="435"/>
      <c r="D2" s="435"/>
    </row>
    <row r="3" spans="1:4" ht="15.75">
      <c r="A3" s="77"/>
      <c r="B3" s="435" t="s">
        <v>221</v>
      </c>
      <c r="C3" s="435"/>
      <c r="D3" s="435"/>
    </row>
    <row r="4" spans="1:4" ht="15.75">
      <c r="A4" s="77"/>
      <c r="B4" s="435" t="s">
        <v>344</v>
      </c>
      <c r="C4" s="435"/>
      <c r="D4" s="435"/>
    </row>
    <row r="5" spans="1:4">
      <c r="A5" s="77"/>
      <c r="B5" s="76"/>
      <c r="C5" s="75"/>
    </row>
    <row r="6" spans="1:4" ht="94.5" customHeight="1">
      <c r="A6" s="436" t="s">
        <v>346</v>
      </c>
      <c r="B6" s="436"/>
      <c r="C6" s="436"/>
      <c r="D6" s="436"/>
    </row>
    <row r="7" spans="1:4" ht="12" customHeight="1">
      <c r="A7" s="81"/>
      <c r="B7" s="81"/>
      <c r="C7" s="81"/>
    </row>
    <row r="8" spans="1:4" ht="13.5" customHeight="1">
      <c r="A8" s="437" t="s">
        <v>342</v>
      </c>
      <c r="B8" s="438" t="s">
        <v>341</v>
      </c>
      <c r="C8" s="439" t="s">
        <v>347</v>
      </c>
      <c r="D8" s="439"/>
    </row>
    <row r="9" spans="1:4" ht="14.25">
      <c r="A9" s="437"/>
      <c r="B9" s="438"/>
      <c r="C9" s="91" t="s">
        <v>202</v>
      </c>
      <c r="D9" s="91" t="s">
        <v>280</v>
      </c>
    </row>
    <row r="10" spans="1:4" s="85" customFormat="1" ht="75">
      <c r="A10" s="89" t="s">
        <v>339</v>
      </c>
      <c r="B10" s="90" t="s">
        <v>338</v>
      </c>
      <c r="C10" s="84">
        <v>10795.3</v>
      </c>
      <c r="D10" s="84">
        <v>11453.8</v>
      </c>
    </row>
    <row r="11" spans="1:4" s="85" customFormat="1" ht="60">
      <c r="A11" s="82" t="s">
        <v>337</v>
      </c>
      <c r="B11" s="83" t="s">
        <v>336</v>
      </c>
      <c r="C11" s="84">
        <v>2487.4</v>
      </c>
      <c r="D11" s="84">
        <v>2639.2</v>
      </c>
    </row>
    <row r="12" spans="1:4" s="85" customFormat="1" ht="30">
      <c r="A12" s="82" t="s">
        <v>335</v>
      </c>
      <c r="B12" s="83" t="s">
        <v>334</v>
      </c>
      <c r="C12" s="84">
        <v>20.8</v>
      </c>
      <c r="D12" s="84">
        <v>20.8</v>
      </c>
    </row>
    <row r="13" spans="1:4" s="85" customFormat="1" ht="45">
      <c r="A13" s="82" t="s">
        <v>333</v>
      </c>
      <c r="B13" s="83" t="s">
        <v>332</v>
      </c>
      <c r="C13" s="84">
        <v>247.8</v>
      </c>
      <c r="D13" s="84">
        <v>253</v>
      </c>
    </row>
    <row r="14" spans="1:4" s="85" customFormat="1" ht="30">
      <c r="A14" s="82" t="s">
        <v>331</v>
      </c>
      <c r="B14" s="83" t="s">
        <v>330</v>
      </c>
      <c r="C14" s="84">
        <v>2269.8000000000002</v>
      </c>
      <c r="D14" s="84">
        <v>2269.8000000000002</v>
      </c>
    </row>
    <row r="15" spans="1:4" s="85" customFormat="1" ht="29.25" customHeight="1">
      <c r="A15" s="82" t="s">
        <v>329</v>
      </c>
      <c r="B15" s="83" t="s">
        <v>328</v>
      </c>
      <c r="C15" s="84">
        <v>516</v>
      </c>
      <c r="D15" s="84">
        <v>516</v>
      </c>
    </row>
    <row r="16" spans="1:4" s="85" customFormat="1" ht="30">
      <c r="A16" s="82" t="s">
        <v>327</v>
      </c>
      <c r="B16" s="83" t="s">
        <v>326</v>
      </c>
      <c r="C16" s="84">
        <v>4317.3999999999996</v>
      </c>
      <c r="D16" s="84">
        <v>4683</v>
      </c>
    </row>
    <row r="17" spans="1:4" s="85" customFormat="1" ht="30">
      <c r="A17" s="82" t="s">
        <v>325</v>
      </c>
      <c r="B17" s="83" t="s">
        <v>324</v>
      </c>
      <c r="C17" s="84">
        <v>10281.6</v>
      </c>
      <c r="D17" s="84">
        <v>11868.2</v>
      </c>
    </row>
    <row r="18" spans="1:4" s="85" customFormat="1" ht="30">
      <c r="A18" s="82" t="s">
        <v>323</v>
      </c>
      <c r="B18" s="83" t="s">
        <v>322</v>
      </c>
      <c r="C18" s="84">
        <v>27872.9</v>
      </c>
      <c r="D18" s="84">
        <v>31393</v>
      </c>
    </row>
    <row r="19" spans="1:4" s="85" customFormat="1" ht="30">
      <c r="A19" s="82" t="s">
        <v>321</v>
      </c>
      <c r="B19" s="83" t="s">
        <v>320</v>
      </c>
      <c r="C19" s="84">
        <v>2886.8</v>
      </c>
      <c r="D19" s="84">
        <v>3167.6</v>
      </c>
    </row>
    <row r="20" spans="1:4" s="85" customFormat="1" ht="75">
      <c r="A20" s="82" t="s">
        <v>319</v>
      </c>
      <c r="B20" s="83" t="s">
        <v>318</v>
      </c>
      <c r="C20" s="84">
        <v>445387.3</v>
      </c>
      <c r="D20" s="84">
        <v>462691.5</v>
      </c>
    </row>
    <row r="21" spans="1:4" s="85" customFormat="1" ht="119.25" customHeight="1">
      <c r="A21" s="82" t="s">
        <v>317</v>
      </c>
      <c r="B21" s="83" t="s">
        <v>316</v>
      </c>
      <c r="C21" s="84">
        <v>53996.7</v>
      </c>
      <c r="D21" s="84">
        <v>54662.5</v>
      </c>
    </row>
    <row r="22" spans="1:4" s="85" customFormat="1" ht="45">
      <c r="A22" s="82" t="s">
        <v>315</v>
      </c>
      <c r="B22" s="83" t="s">
        <v>314</v>
      </c>
      <c r="C22" s="84">
        <v>2137.6999999999998</v>
      </c>
      <c r="D22" s="84">
        <v>2212</v>
      </c>
    </row>
    <row r="23" spans="1:4" s="85" customFormat="1" ht="75">
      <c r="A23" s="82" t="s">
        <v>313</v>
      </c>
      <c r="B23" s="83" t="s">
        <v>312</v>
      </c>
      <c r="C23" s="84">
        <v>19.5</v>
      </c>
      <c r="D23" s="84">
        <v>19.5</v>
      </c>
    </row>
    <row r="24" spans="1:4" s="85" customFormat="1" ht="60">
      <c r="A24" s="82" t="s">
        <v>311</v>
      </c>
      <c r="B24" s="83" t="s">
        <v>310</v>
      </c>
      <c r="C24" s="84">
        <v>2</v>
      </c>
      <c r="D24" s="84">
        <v>2</v>
      </c>
    </row>
    <row r="25" spans="1:4" s="85" customFormat="1" ht="60">
      <c r="A25" s="82" t="s">
        <v>309</v>
      </c>
      <c r="B25" s="83" t="s">
        <v>308</v>
      </c>
      <c r="C25" s="84">
        <v>25153.7</v>
      </c>
      <c r="D25" s="84">
        <v>25153.7</v>
      </c>
    </row>
    <row r="26" spans="1:4" s="85" customFormat="1" ht="30">
      <c r="A26" s="82" t="s">
        <v>307</v>
      </c>
      <c r="B26" s="83" t="s">
        <v>306</v>
      </c>
      <c r="C26" s="84">
        <v>5288.2</v>
      </c>
      <c r="D26" s="84">
        <v>5166.7</v>
      </c>
    </row>
    <row r="27" spans="1:4" s="85" customFormat="1" ht="15">
      <c r="A27" s="82" t="s">
        <v>305</v>
      </c>
      <c r="B27" s="83" t="s">
        <v>304</v>
      </c>
      <c r="C27" s="84">
        <v>14829.1</v>
      </c>
      <c r="D27" s="84">
        <v>14829.1</v>
      </c>
    </row>
    <row r="28" spans="1:4" s="85" customFormat="1" ht="30">
      <c r="A28" s="82" t="s">
        <v>303</v>
      </c>
      <c r="B28" s="83" t="s">
        <v>302</v>
      </c>
      <c r="C28" s="84">
        <v>3142.7</v>
      </c>
      <c r="D28" s="84">
        <v>3142.7</v>
      </c>
    </row>
    <row r="29" spans="1:4" s="85" customFormat="1" ht="59.25" customHeight="1">
      <c r="A29" s="82" t="s">
        <v>301</v>
      </c>
      <c r="B29" s="83" t="s">
        <v>300</v>
      </c>
      <c r="C29" s="84">
        <v>2221.1999999999998</v>
      </c>
      <c r="D29" s="84">
        <v>2221.1999999999998</v>
      </c>
    </row>
    <row r="30" spans="1:4" s="85" customFormat="1" ht="60">
      <c r="A30" s="82" t="s">
        <v>299</v>
      </c>
      <c r="B30" s="83" t="s">
        <v>296</v>
      </c>
      <c r="C30" s="84">
        <v>194.9</v>
      </c>
      <c r="D30" s="84">
        <v>194.9</v>
      </c>
    </row>
    <row r="31" spans="1:4" s="85" customFormat="1" ht="60">
      <c r="A31" s="82" t="s">
        <v>297</v>
      </c>
      <c r="B31" s="83" t="s">
        <v>1116</v>
      </c>
      <c r="C31" s="84">
        <v>122424.1</v>
      </c>
      <c r="D31" s="84">
        <v>133894.1</v>
      </c>
    </row>
    <row r="32" spans="1:4" s="85" customFormat="1" ht="60">
      <c r="A32" s="82" t="s">
        <v>295</v>
      </c>
      <c r="B32" s="83" t="s">
        <v>293</v>
      </c>
      <c r="C32" s="84">
        <v>26699</v>
      </c>
      <c r="D32" s="84">
        <v>27652.6</v>
      </c>
    </row>
    <row r="33" spans="1:4" s="85" customFormat="1" ht="45">
      <c r="A33" s="82" t="s">
        <v>294</v>
      </c>
      <c r="B33" s="83" t="s">
        <v>291</v>
      </c>
      <c r="C33" s="84"/>
      <c r="D33" s="84">
        <v>953.5</v>
      </c>
    </row>
    <row r="34" spans="1:4" s="85" customFormat="1" ht="60.75" thickBot="1">
      <c r="A34" s="82" t="s">
        <v>292</v>
      </c>
      <c r="B34" s="83" t="s">
        <v>289</v>
      </c>
      <c r="C34" s="84">
        <v>9441</v>
      </c>
      <c r="D34" s="84">
        <v>9441</v>
      </c>
    </row>
    <row r="35" spans="1:4" s="85" customFormat="1" ht="15" thickBot="1">
      <c r="A35" s="86"/>
      <c r="B35" s="87" t="s">
        <v>288</v>
      </c>
      <c r="C35" s="92">
        <f>SUM(C10:C34)</f>
        <v>772632.89999999967</v>
      </c>
      <c r="D35" s="92">
        <f>SUM(D10:D34)</f>
        <v>810501.39999999979</v>
      </c>
    </row>
  </sheetData>
  <mergeCells count="8">
    <mergeCell ref="A8:A9"/>
    <mergeCell ref="B8:B9"/>
    <mergeCell ref="C8:D8"/>
    <mergeCell ref="B1:D1"/>
    <mergeCell ref="B2:D2"/>
    <mergeCell ref="B3:D3"/>
    <mergeCell ref="B4:D4"/>
    <mergeCell ref="A6:D6"/>
  </mergeCells>
  <pageMargins left="0.98425196850393704" right="0.39370078740157483" top="0.59055118110236227" bottom="0.59055118110236227" header="0.31496062992125984" footer="0.31496062992125984"/>
  <pageSetup paperSize="9" scale="95" fitToHeight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B13" sqref="B13"/>
    </sheetView>
  </sheetViews>
  <sheetFormatPr defaultRowHeight="12.75"/>
  <cols>
    <col min="1" max="1" width="5.42578125" customWidth="1"/>
    <col min="2" max="2" width="73.5703125" customWidth="1"/>
    <col min="3" max="3" width="14.28515625" customWidth="1"/>
  </cols>
  <sheetData>
    <row r="1" spans="1:3" ht="15.75">
      <c r="A1" s="77"/>
      <c r="B1" s="435" t="s">
        <v>348</v>
      </c>
      <c r="C1" s="435"/>
    </row>
    <row r="2" spans="1:3" ht="15.75">
      <c r="A2" s="77"/>
      <c r="B2" s="435" t="s">
        <v>220</v>
      </c>
      <c r="C2" s="435"/>
    </row>
    <row r="3" spans="1:3" ht="15.75">
      <c r="A3" s="77"/>
      <c r="B3" s="435" t="s">
        <v>221</v>
      </c>
      <c r="C3" s="435"/>
    </row>
    <row r="4" spans="1:3" ht="15.75">
      <c r="A4" s="77"/>
      <c r="B4" s="435" t="s">
        <v>344</v>
      </c>
      <c r="C4" s="435"/>
    </row>
    <row r="5" spans="1:3">
      <c r="A5" s="77"/>
      <c r="B5" s="76"/>
      <c r="C5" s="75"/>
    </row>
    <row r="6" spans="1:3" ht="39.75" customHeight="1">
      <c r="A6" s="436" t="s">
        <v>349</v>
      </c>
      <c r="B6" s="436"/>
      <c r="C6" s="436"/>
    </row>
    <row r="7" spans="1:3" ht="13.5" thickBot="1">
      <c r="A7" s="77"/>
      <c r="B7" s="76"/>
      <c r="C7" s="75"/>
    </row>
    <row r="8" spans="1:3" ht="29.25" thickBot="1">
      <c r="A8" s="80" t="s">
        <v>342</v>
      </c>
      <c r="B8" s="79" t="s">
        <v>341</v>
      </c>
      <c r="C8" s="78" t="s">
        <v>340</v>
      </c>
    </row>
    <row r="9" spans="1:3" s="85" customFormat="1" ht="15">
      <c r="A9" s="82" t="s">
        <v>339</v>
      </c>
      <c r="B9" s="83" t="s">
        <v>350</v>
      </c>
      <c r="C9" s="84">
        <v>257.39999999999998</v>
      </c>
    </row>
    <row r="10" spans="1:3" s="85" customFormat="1" ht="45">
      <c r="A10" s="82" t="s">
        <v>337</v>
      </c>
      <c r="B10" s="83" t="s">
        <v>351</v>
      </c>
      <c r="C10" s="84">
        <v>1228.5</v>
      </c>
    </row>
    <row r="11" spans="1:3" s="85" customFormat="1" ht="30">
      <c r="A11" s="82" t="s">
        <v>335</v>
      </c>
      <c r="B11" s="83" t="s">
        <v>352</v>
      </c>
      <c r="C11" s="84">
        <v>12598.3</v>
      </c>
    </row>
    <row r="12" spans="1:3" s="85" customFormat="1" ht="45">
      <c r="A12" s="82" t="s">
        <v>333</v>
      </c>
      <c r="B12" s="83" t="s">
        <v>353</v>
      </c>
      <c r="C12" s="84">
        <v>32696.3</v>
      </c>
    </row>
    <row r="13" spans="1:3" s="85" customFormat="1" ht="45.75" thickBot="1">
      <c r="A13" s="82" t="s">
        <v>331</v>
      </c>
      <c r="B13" s="83" t="s">
        <v>354</v>
      </c>
      <c r="C13" s="84">
        <v>2128</v>
      </c>
    </row>
    <row r="14" spans="1:3" s="85" customFormat="1" ht="15" thickBot="1">
      <c r="A14" s="86"/>
      <c r="B14" s="87" t="s">
        <v>288</v>
      </c>
      <c r="C14" s="88">
        <f>SUM(C9:C13)</f>
        <v>48908.5</v>
      </c>
    </row>
  </sheetData>
  <mergeCells count="5">
    <mergeCell ref="B1:C1"/>
    <mergeCell ref="B2:C2"/>
    <mergeCell ref="B3:C3"/>
    <mergeCell ref="B4:C4"/>
    <mergeCell ref="A6:C6"/>
  </mergeCells>
  <pageMargins left="0.98425196850393704" right="0.39370078740157483" top="0.59055118110236227" bottom="0.59055118110236227" header="0.31496062992125984" footer="0.31496062992125984"/>
  <pageSetup paperSize="9" scale="95" fitToHeight="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2"/>
  <sheetViews>
    <sheetView zoomScaleNormal="100" workbookViewId="0">
      <selection activeCell="C17" sqref="C17"/>
    </sheetView>
  </sheetViews>
  <sheetFormatPr defaultRowHeight="12.75"/>
  <cols>
    <col min="1" max="1" width="4.7109375" customWidth="1"/>
    <col min="2" max="2" width="58.5703125" customWidth="1"/>
    <col min="3" max="4" width="13" customWidth="1"/>
  </cols>
  <sheetData>
    <row r="1" spans="1:4" ht="15.75">
      <c r="A1" s="77"/>
      <c r="B1" s="435" t="s">
        <v>355</v>
      </c>
      <c r="C1" s="435"/>
      <c r="D1" s="435"/>
    </row>
    <row r="2" spans="1:4" ht="15.75">
      <c r="A2" s="77"/>
      <c r="B2" s="435" t="s">
        <v>220</v>
      </c>
      <c r="C2" s="435"/>
      <c r="D2" s="435"/>
    </row>
    <row r="3" spans="1:4" ht="15.75">
      <c r="A3" s="77"/>
      <c r="B3" s="435" t="s">
        <v>221</v>
      </c>
      <c r="C3" s="435"/>
      <c r="D3" s="435"/>
    </row>
    <row r="4" spans="1:4" ht="15.75">
      <c r="A4" s="77"/>
      <c r="B4" s="435" t="s">
        <v>344</v>
      </c>
      <c r="C4" s="435"/>
      <c r="D4" s="435"/>
    </row>
    <row r="5" spans="1:4">
      <c r="A5" s="77"/>
      <c r="B5" s="76"/>
      <c r="C5" s="75"/>
    </row>
    <row r="6" spans="1:4" ht="42.75" customHeight="1">
      <c r="A6" s="436" t="s">
        <v>356</v>
      </c>
      <c r="B6" s="436"/>
      <c r="C6" s="436"/>
      <c r="D6" s="436"/>
    </row>
    <row r="7" spans="1:4" ht="12" customHeight="1">
      <c r="A7" s="81"/>
      <c r="B7" s="81"/>
      <c r="C7" s="81"/>
    </row>
    <row r="8" spans="1:4" ht="13.5" customHeight="1">
      <c r="A8" s="437" t="s">
        <v>342</v>
      </c>
      <c r="B8" s="438" t="s">
        <v>341</v>
      </c>
      <c r="C8" s="439" t="s">
        <v>347</v>
      </c>
      <c r="D8" s="439"/>
    </row>
    <row r="9" spans="1:4" ht="14.25">
      <c r="A9" s="437"/>
      <c r="B9" s="438"/>
      <c r="C9" s="91" t="s">
        <v>202</v>
      </c>
      <c r="D9" s="91" t="s">
        <v>280</v>
      </c>
    </row>
    <row r="10" spans="1:4" s="85" customFormat="1" ht="30">
      <c r="A10" s="89" t="s">
        <v>339</v>
      </c>
      <c r="B10" s="83" t="s">
        <v>350</v>
      </c>
      <c r="C10" s="84">
        <v>257.39999999999998</v>
      </c>
      <c r="D10" s="84">
        <v>257.39999999999998</v>
      </c>
    </row>
    <row r="11" spans="1:4" s="85" customFormat="1" ht="75.75" thickBot="1">
      <c r="A11" s="82" t="s">
        <v>337</v>
      </c>
      <c r="B11" s="83" t="s">
        <v>354</v>
      </c>
      <c r="C11" s="84">
        <v>2108</v>
      </c>
      <c r="D11" s="84">
        <v>1628.8</v>
      </c>
    </row>
    <row r="12" spans="1:4" s="85" customFormat="1" ht="15" thickBot="1">
      <c r="A12" s="86"/>
      <c r="B12" s="87" t="s">
        <v>288</v>
      </c>
      <c r="C12" s="92">
        <f>SUM(C10:C11)</f>
        <v>2365.4</v>
      </c>
      <c r="D12" s="92">
        <f>SUM(D10:D11)</f>
        <v>1886.1999999999998</v>
      </c>
    </row>
  </sheetData>
  <mergeCells count="8">
    <mergeCell ref="A8:A9"/>
    <mergeCell ref="B8:B9"/>
    <mergeCell ref="C8:D8"/>
    <mergeCell ref="B1:D1"/>
    <mergeCell ref="B2:D2"/>
    <mergeCell ref="B3:D3"/>
    <mergeCell ref="B4:D4"/>
    <mergeCell ref="A6:D6"/>
  </mergeCells>
  <pageMargins left="0.98425196850393704" right="0.39370078740157483" top="0.59055118110236227" bottom="0.59055118110236227" header="0.31496062992125984" footer="0.31496062992125984"/>
  <pageSetup paperSize="9" scale="95" fitToHeight="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B10" sqref="B10"/>
    </sheetView>
  </sheetViews>
  <sheetFormatPr defaultRowHeight="12.75"/>
  <cols>
    <col min="1" max="1" width="5.42578125" customWidth="1"/>
    <col min="2" max="2" width="73.5703125" customWidth="1"/>
    <col min="3" max="3" width="14.28515625" customWidth="1"/>
  </cols>
  <sheetData>
    <row r="1" spans="1:3" ht="15.75">
      <c r="A1" s="77"/>
      <c r="B1" s="435" t="s">
        <v>357</v>
      </c>
      <c r="C1" s="435"/>
    </row>
    <row r="2" spans="1:3" ht="15.75">
      <c r="A2" s="77"/>
      <c r="B2" s="435" t="s">
        <v>220</v>
      </c>
      <c r="C2" s="435"/>
    </row>
    <row r="3" spans="1:3" ht="15.75">
      <c r="A3" s="77"/>
      <c r="B3" s="435" t="s">
        <v>221</v>
      </c>
      <c r="C3" s="435"/>
    </row>
    <row r="4" spans="1:3" ht="15.75">
      <c r="A4" s="77"/>
      <c r="B4" s="435" t="s">
        <v>344</v>
      </c>
      <c r="C4" s="435"/>
    </row>
    <row r="5" spans="1:3">
      <c r="A5" s="77"/>
      <c r="B5" s="76"/>
      <c r="C5" s="75"/>
    </row>
    <row r="6" spans="1:3" ht="61.5" customHeight="1">
      <c r="A6" s="436" t="s">
        <v>358</v>
      </c>
      <c r="B6" s="436"/>
      <c r="C6" s="436"/>
    </row>
    <row r="7" spans="1:3" ht="13.5" thickBot="1">
      <c r="A7" s="77"/>
      <c r="B7" s="76"/>
      <c r="C7" s="75"/>
    </row>
    <row r="8" spans="1:3" ht="36" customHeight="1" thickBot="1">
      <c r="A8" s="80" t="s">
        <v>342</v>
      </c>
      <c r="B8" s="79" t="s">
        <v>361</v>
      </c>
      <c r="C8" s="78" t="s">
        <v>340</v>
      </c>
    </row>
    <row r="9" spans="1:3" s="85" customFormat="1" ht="30">
      <c r="A9" s="82" t="s">
        <v>339</v>
      </c>
      <c r="B9" s="83" t="s">
        <v>359</v>
      </c>
      <c r="C9" s="84">
        <v>654.29999999999995</v>
      </c>
    </row>
    <row r="10" spans="1:3" s="85" customFormat="1" ht="15.75" thickBot="1">
      <c r="A10" s="82" t="s">
        <v>337</v>
      </c>
      <c r="B10" s="83" t="s">
        <v>360</v>
      </c>
      <c r="C10" s="84">
        <v>281.20800000000003</v>
      </c>
    </row>
    <row r="11" spans="1:3" s="85" customFormat="1" ht="15" thickBot="1">
      <c r="A11" s="86"/>
      <c r="B11" s="87" t="s">
        <v>288</v>
      </c>
      <c r="C11" s="88">
        <f>SUM(C9:C10)</f>
        <v>935.50800000000004</v>
      </c>
    </row>
  </sheetData>
  <mergeCells count="5">
    <mergeCell ref="B1:C1"/>
    <mergeCell ref="B2:C2"/>
    <mergeCell ref="B3:C3"/>
    <mergeCell ref="B4:C4"/>
    <mergeCell ref="A6:C6"/>
  </mergeCells>
  <pageMargins left="0.98425196850393704" right="0.39370078740157483" top="0.59055118110236227" bottom="0.59055118110236227" header="0.31496062992125984" footer="0.31496062992125984"/>
  <pageSetup paperSize="9" scale="95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37</vt:i4>
      </vt:variant>
      <vt:variant>
        <vt:lpstr>Именованные диапазоны</vt:lpstr>
      </vt:variant>
      <vt:variant>
        <vt:i4>19</vt:i4>
      </vt:variant>
    </vt:vector>
  </HeadingPairs>
  <TitlesOfParts>
    <vt:vector size="56" baseType="lpstr">
      <vt:lpstr>пр.1</vt:lpstr>
      <vt:lpstr>пр.2</vt:lpstr>
      <vt:lpstr>прил.3</vt:lpstr>
      <vt:lpstr>прил.4</vt:lpstr>
      <vt:lpstr>пр.5</vt:lpstr>
      <vt:lpstr>пр.6</vt:lpstr>
      <vt:lpstr>пр.7</vt:lpstr>
      <vt:lpstr>пр.8</vt:lpstr>
      <vt:lpstr>пр.9</vt:lpstr>
      <vt:lpstr>пр.10</vt:lpstr>
      <vt:lpstr>11</vt:lpstr>
      <vt:lpstr>12</vt:lpstr>
      <vt:lpstr>13</vt:lpstr>
      <vt:lpstr>14</vt:lpstr>
      <vt:lpstr>15</vt:lpstr>
      <vt:lpstr>16</vt:lpstr>
      <vt:lpstr>17</vt:lpstr>
      <vt:lpstr>18</vt:lpstr>
      <vt:lpstr>пр.19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'11'!Заголовки_для_печати</vt:lpstr>
      <vt:lpstr>'12'!Заголовки_для_печати</vt:lpstr>
      <vt:lpstr>'13'!Заголовки_для_печати</vt:lpstr>
      <vt:lpstr>'14'!Заголовки_для_печати</vt:lpstr>
      <vt:lpstr>'17'!Заголовки_для_печати</vt:lpstr>
      <vt:lpstr>'18'!Заголовки_для_печати</vt:lpstr>
      <vt:lpstr>'20'!Заголовки_для_печати</vt:lpstr>
      <vt:lpstr>пр.1!Заголовки_для_печати</vt:lpstr>
      <vt:lpstr>пр.19!Заголовки_для_печати</vt:lpstr>
      <vt:lpstr>пр.5!Заголовки_для_печати</vt:lpstr>
      <vt:lpstr>пр.6!Заголовки_для_печати</vt:lpstr>
      <vt:lpstr>прил.3!Заголовки_для_печати</vt:lpstr>
      <vt:lpstr>прил.4!Заголовки_для_печати</vt:lpstr>
      <vt:lpstr>пр.10!Область_печати</vt:lpstr>
      <vt:lpstr>пр.2!Область_печати</vt:lpstr>
      <vt:lpstr>пр.8!Область_печати</vt:lpstr>
      <vt:lpstr>пр.9!Область_печати</vt:lpstr>
      <vt:lpstr>прил.3!Область_печати</vt:lpstr>
      <vt:lpstr>прил.4!Область_печати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Мусихина Л.В.</cp:lastModifiedBy>
  <cp:lastPrinted>2012-10-30T06:54:23Z</cp:lastPrinted>
  <dcterms:created xsi:type="dcterms:W3CDTF">1996-10-08T23:32:33Z</dcterms:created>
  <dcterms:modified xsi:type="dcterms:W3CDTF">2012-10-30T06:56:12Z</dcterms:modified>
</cp:coreProperties>
</file>